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itadoupse2\Desktop\MARIPI\INSTRUCTIVOS\Tecnología\Propuesta equipo\FINAL\LEVANTAMIENTO DE OBSERVACIONES\ANEXOS FINAL\"/>
    </mc:Choice>
  </mc:AlternateContent>
  <bookViews>
    <workbookView xWindow="0" yWindow="0" windowWidth="23040" windowHeight="9192" tabRatio="688" firstSheet="1" activeTab="1"/>
  </bookViews>
  <sheets>
    <sheet name="Prop. Negocios" sheetId="1" state="hidden" r:id="rId1"/>
    <sheet name="Informacion General" sheetId="2" r:id="rId2"/>
    <sheet name="Hoja1" sheetId="3" state="hidden" r:id="rId3"/>
    <sheet name="Analisis y Resultados" sheetId="4" r:id="rId4"/>
    <sheet name="Conclusiones" sheetId="5" r:id="rId5"/>
    <sheet name="POA" sheetId="9" r:id="rId6"/>
    <sheet name="RTF" sheetId="10" r:id="rId7"/>
    <sheet name="Hoja de Calculo" sheetId="11" r:id="rId8"/>
  </sheets>
  <calcPr calcId="162913"/>
</workbook>
</file>

<file path=xl/calcChain.xml><?xml version="1.0" encoding="utf-8"?>
<calcChain xmlns="http://schemas.openxmlformats.org/spreadsheetml/2006/main">
  <c r="C25" i="11" l="1"/>
  <c r="C24" i="11"/>
  <c r="C23" i="11"/>
  <c r="B25" i="11"/>
  <c r="B24" i="11"/>
  <c r="B23" i="11"/>
  <c r="B22" i="11"/>
  <c r="H60" i="4"/>
  <c r="C60" i="4"/>
  <c r="D60" i="4"/>
  <c r="E60" i="4"/>
  <c r="F60" i="4"/>
  <c r="G60" i="4"/>
  <c r="B60" i="4"/>
  <c r="C10" i="11"/>
  <c r="C9" i="11"/>
  <c r="C8" i="11"/>
  <c r="B10" i="11"/>
  <c r="B9" i="11"/>
  <c r="B8" i="11"/>
  <c r="B7" i="11"/>
  <c r="B20" i="4" l="1"/>
  <c r="C20" i="4"/>
  <c r="B19" i="4"/>
  <c r="C19" i="4"/>
  <c r="J34" i="9" l="1"/>
  <c r="K34" i="9" s="1"/>
  <c r="J35" i="9"/>
  <c r="J36" i="9"/>
  <c r="J37" i="9"/>
  <c r="K36" i="9" s="1"/>
  <c r="D19" i="4" l="1"/>
  <c r="I39" i="10"/>
  <c r="I38" i="10"/>
  <c r="H39" i="10"/>
  <c r="H38" i="10"/>
  <c r="G39" i="10"/>
  <c r="G38" i="10"/>
  <c r="F39" i="10"/>
  <c r="F38" i="10"/>
  <c r="E39" i="10"/>
  <c r="E38" i="10"/>
  <c r="D39" i="10"/>
  <c r="D38" i="10"/>
  <c r="G39" i="9" l="1"/>
  <c r="G38" i="9"/>
  <c r="F39" i="9"/>
  <c r="F38" i="9"/>
  <c r="E39" i="9"/>
  <c r="E38" i="9"/>
  <c r="D39" i="9"/>
  <c r="D38" i="9"/>
  <c r="H40" i="9"/>
  <c r="B96" i="4" l="1"/>
  <c r="I40" i="10" l="1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6" i="10"/>
  <c r="J15" i="10"/>
  <c r="J14" i="10"/>
  <c r="J13" i="10"/>
  <c r="J12" i="10"/>
  <c r="J11" i="10"/>
  <c r="J10" i="10"/>
  <c r="J9" i="10"/>
  <c r="J8" i="10"/>
  <c r="K8" i="10" s="1"/>
  <c r="J7" i="10"/>
  <c r="J6" i="10"/>
  <c r="J33" i="9"/>
  <c r="J32" i="9"/>
  <c r="J31" i="9"/>
  <c r="J30" i="9"/>
  <c r="J21" i="9"/>
  <c r="J20" i="9"/>
  <c r="J19" i="9"/>
  <c r="J18" i="9"/>
  <c r="J17" i="9"/>
  <c r="J16" i="9"/>
  <c r="J15" i="9"/>
  <c r="J14" i="9"/>
  <c r="J13" i="9"/>
  <c r="J12" i="9"/>
  <c r="J11" i="9"/>
  <c r="J10" i="9"/>
  <c r="K20" i="10" l="1"/>
  <c r="K24" i="10"/>
  <c r="K32" i="10"/>
  <c r="K28" i="10"/>
  <c r="K10" i="9"/>
  <c r="K30" i="9"/>
  <c r="K14" i="9"/>
  <c r="K12" i="10"/>
  <c r="K22" i="10"/>
  <c r="K10" i="10"/>
  <c r="K14" i="10"/>
  <c r="K16" i="9"/>
  <c r="K34" i="10"/>
  <c r="G40" i="10"/>
  <c r="H40" i="10"/>
  <c r="F40" i="10"/>
  <c r="J17" i="10"/>
  <c r="K16" i="10" s="1"/>
  <c r="K26" i="10"/>
  <c r="K6" i="10"/>
  <c r="K18" i="10"/>
  <c r="K30" i="10"/>
  <c r="E40" i="10"/>
  <c r="J38" i="10"/>
  <c r="D40" i="10"/>
  <c r="J39" i="10"/>
  <c r="K12" i="9"/>
  <c r="K32" i="9"/>
  <c r="K20" i="9"/>
  <c r="K18" i="9"/>
  <c r="D41" i="10" l="1"/>
  <c r="K38" i="10"/>
  <c r="J40" i="10"/>
  <c r="E97" i="4" l="1"/>
  <c r="D97" i="4"/>
  <c r="C97" i="4"/>
  <c r="D20" i="4" l="1"/>
  <c r="J29" i="9" l="1"/>
  <c r="J28" i="9"/>
  <c r="J27" i="9"/>
  <c r="J26" i="9"/>
  <c r="J25" i="9"/>
  <c r="J24" i="9"/>
  <c r="J23" i="9"/>
  <c r="J22" i="9"/>
  <c r="J9" i="9"/>
  <c r="J8" i="9"/>
  <c r="K24" i="9" l="1"/>
  <c r="K26" i="9"/>
  <c r="K22" i="9"/>
  <c r="K28" i="9"/>
  <c r="K8" i="9"/>
  <c r="E61" i="2" l="1"/>
  <c r="E67" i="2"/>
  <c r="G40" i="9" l="1"/>
  <c r="I40" i="9"/>
  <c r="E40" i="9" l="1"/>
  <c r="F40" i="9"/>
  <c r="C67" i="2" l="1"/>
  <c r="J39" i="9" l="1"/>
  <c r="J38" i="9" l="1"/>
  <c r="D40" i="9"/>
  <c r="J40" i="9" s="1"/>
  <c r="J7" i="9" l="1"/>
  <c r="J6" i="9"/>
  <c r="K6" i="9" l="1"/>
  <c r="K40" i="9" s="1"/>
  <c r="D68" i="4" l="1"/>
  <c r="C69" i="4"/>
  <c r="B69" i="4"/>
  <c r="D90" i="2"/>
  <c r="C61" i="2"/>
  <c r="C45" i="2"/>
  <c r="B45" i="2"/>
  <c r="E44" i="2"/>
  <c r="D44" i="2"/>
  <c r="E43" i="2"/>
  <c r="D43" i="2"/>
  <c r="C24" i="2"/>
  <c r="D400" i="1"/>
  <c r="C400" i="1"/>
  <c r="B400" i="1"/>
  <c r="D399" i="1"/>
  <c r="C399" i="1"/>
  <c r="B399" i="1"/>
  <c r="C393" i="1"/>
  <c r="G392" i="1"/>
  <c r="F392" i="1"/>
  <c r="D472" i="1" s="1"/>
  <c r="E392" i="1"/>
  <c r="D471" i="1" s="1"/>
  <c r="D392" i="1"/>
  <c r="C473" i="1" s="1"/>
  <c r="C392" i="1"/>
  <c r="B392" i="1"/>
  <c r="B393" i="1" s="1"/>
  <c r="G373" i="1"/>
  <c r="E373" i="1"/>
  <c r="C373" i="1"/>
  <c r="G372" i="1"/>
  <c r="F372" i="1"/>
  <c r="E372" i="1"/>
  <c r="D372" i="1"/>
  <c r="C372" i="1"/>
  <c r="B372" i="1"/>
  <c r="G371" i="1"/>
  <c r="F371" i="1"/>
  <c r="E371" i="1"/>
  <c r="D371" i="1"/>
  <c r="C371" i="1"/>
  <c r="B371" i="1"/>
  <c r="D356" i="1"/>
  <c r="C356" i="1"/>
  <c r="B356" i="1"/>
  <c r="D355" i="1"/>
  <c r="C355" i="1"/>
  <c r="B355" i="1"/>
  <c r="G348" i="1"/>
  <c r="F348" i="1"/>
  <c r="D427" i="1" s="1"/>
  <c r="E348" i="1"/>
  <c r="E349" i="1" s="1"/>
  <c r="D348" i="1"/>
  <c r="C428" i="1" s="1"/>
  <c r="C348" i="1"/>
  <c r="C349" i="1" s="1"/>
  <c r="B348" i="1"/>
  <c r="C426" i="1" s="1"/>
  <c r="D331" i="1"/>
  <c r="C331" i="1"/>
  <c r="D330" i="1"/>
  <c r="C330" i="1"/>
  <c r="D329" i="1"/>
  <c r="C329" i="1"/>
  <c r="D309" i="1"/>
  <c r="C309" i="1"/>
  <c r="D308" i="1"/>
  <c r="C308" i="1"/>
  <c r="D307" i="1"/>
  <c r="D277" i="1"/>
  <c r="C277" i="1"/>
  <c r="B277" i="1"/>
  <c r="D276" i="1"/>
  <c r="C276" i="1"/>
  <c r="B276" i="1"/>
  <c r="G271" i="1"/>
  <c r="F271" i="1"/>
  <c r="E271" i="1"/>
  <c r="D271" i="1"/>
  <c r="D278" i="1" s="1"/>
  <c r="C271" i="1"/>
  <c r="C278" i="1" s="1"/>
  <c r="B271" i="1"/>
  <c r="D260" i="1"/>
  <c r="C260" i="1"/>
  <c r="B260" i="1"/>
  <c r="D259" i="1"/>
  <c r="C259" i="1"/>
  <c r="B259" i="1"/>
  <c r="G254" i="1"/>
  <c r="F254" i="1"/>
  <c r="E254" i="1"/>
  <c r="D254" i="1"/>
  <c r="D261" i="1" s="1"/>
  <c r="C254" i="1"/>
  <c r="B254" i="1"/>
  <c r="D229" i="1"/>
  <c r="C229" i="1"/>
  <c r="B229" i="1"/>
  <c r="D228" i="1"/>
  <c r="C228" i="1"/>
  <c r="B228" i="1"/>
  <c r="A225" i="1"/>
  <c r="G223" i="1"/>
  <c r="F223" i="1"/>
  <c r="E223" i="1"/>
  <c r="D223" i="1"/>
  <c r="C223" i="1"/>
  <c r="C230" i="1" s="1"/>
  <c r="B223" i="1"/>
  <c r="A217" i="1"/>
  <c r="D212" i="1"/>
  <c r="C212" i="1"/>
  <c r="D211" i="1"/>
  <c r="C211" i="1"/>
  <c r="B211" i="1"/>
  <c r="A208" i="1"/>
  <c r="G206" i="1"/>
  <c r="F206" i="1"/>
  <c r="E206" i="1"/>
  <c r="D206" i="1"/>
  <c r="C206" i="1"/>
  <c r="B205" i="1"/>
  <c r="C307" i="1" s="1"/>
  <c r="A200" i="1"/>
  <c r="G186" i="1"/>
  <c r="F186" i="1"/>
  <c r="G185" i="1"/>
  <c r="F185" i="1"/>
  <c r="E184" i="1"/>
  <c r="G184" i="1" s="1"/>
  <c r="D184" i="1"/>
  <c r="C184" i="1"/>
  <c r="B184" i="1"/>
  <c r="G183" i="1"/>
  <c r="F183" i="1"/>
  <c r="G182" i="1"/>
  <c r="F182" i="1"/>
  <c r="E181" i="1"/>
  <c r="D181" i="1"/>
  <c r="C181" i="1"/>
  <c r="B181" i="1"/>
  <c r="G180" i="1"/>
  <c r="F180" i="1"/>
  <c r="G179" i="1"/>
  <c r="F179" i="1"/>
  <c r="E178" i="1"/>
  <c r="D178" i="1"/>
  <c r="C178" i="1"/>
  <c r="B178" i="1"/>
  <c r="G177" i="1"/>
  <c r="F177" i="1"/>
  <c r="G176" i="1"/>
  <c r="F176" i="1"/>
  <c r="E175" i="1"/>
  <c r="D175" i="1"/>
  <c r="C175" i="1"/>
  <c r="B175" i="1"/>
  <c r="G174" i="1"/>
  <c r="F174" i="1"/>
  <c r="G173" i="1"/>
  <c r="F173" i="1"/>
  <c r="F172" i="1"/>
  <c r="E172" i="1"/>
  <c r="C172" i="1"/>
  <c r="E171" i="1"/>
  <c r="D171" i="1"/>
  <c r="F171" i="1" s="1"/>
  <c r="B171" i="1"/>
  <c r="F162" i="1"/>
  <c r="C162" i="1"/>
  <c r="F159" i="1"/>
  <c r="C159" i="1"/>
  <c r="F156" i="1"/>
  <c r="C156" i="1"/>
  <c r="F153" i="1"/>
  <c r="C153" i="1"/>
  <c r="F150" i="1"/>
  <c r="F149" i="1" s="1"/>
  <c r="C150" i="1"/>
  <c r="C149" i="1" s="1"/>
  <c r="G119" i="1"/>
  <c r="F119" i="1"/>
  <c r="G118" i="1"/>
  <c r="F118" i="1"/>
  <c r="E117" i="1"/>
  <c r="C117" i="1"/>
  <c r="G116" i="1"/>
  <c r="F116" i="1"/>
  <c r="G115" i="1"/>
  <c r="F115" i="1"/>
  <c r="E114" i="1"/>
  <c r="C114" i="1"/>
  <c r="G113" i="1"/>
  <c r="F113" i="1"/>
  <c r="G112" i="1"/>
  <c r="F112" i="1"/>
  <c r="E111" i="1"/>
  <c r="C111" i="1"/>
  <c r="G110" i="1"/>
  <c r="F110" i="1"/>
  <c r="G109" i="1"/>
  <c r="F109" i="1"/>
  <c r="E108" i="1"/>
  <c r="C108" i="1"/>
  <c r="G107" i="1"/>
  <c r="F107" i="1"/>
  <c r="G106" i="1"/>
  <c r="F106" i="1"/>
  <c r="F105" i="1"/>
  <c r="E105" i="1"/>
  <c r="E104" i="1" s="1"/>
  <c r="C105" i="1"/>
  <c r="C104" i="1" s="1"/>
  <c r="C120" i="1" s="1"/>
  <c r="B86" i="1"/>
  <c r="B82" i="1"/>
  <c r="B78" i="1"/>
  <c r="D67" i="1"/>
  <c r="B42" i="1"/>
  <c r="C21" i="1"/>
  <c r="B21" i="1"/>
  <c r="D20" i="1"/>
  <c r="D19" i="1"/>
  <c r="C332" i="1" l="1"/>
  <c r="G172" i="1"/>
  <c r="G111" i="1"/>
  <c r="G178" i="1"/>
  <c r="F175" i="1"/>
  <c r="F184" i="1"/>
  <c r="C213" i="1"/>
  <c r="D310" i="1"/>
  <c r="B187" i="1"/>
  <c r="B261" i="1"/>
  <c r="C261" i="1"/>
  <c r="D357" i="1"/>
  <c r="B349" i="1"/>
  <c r="B358" i="1" s="1"/>
  <c r="E329" i="1"/>
  <c r="C165" i="1"/>
  <c r="G108" i="1"/>
  <c r="F165" i="1"/>
  <c r="G181" i="1"/>
  <c r="B90" i="1"/>
  <c r="E331" i="1"/>
  <c r="D21" i="1"/>
  <c r="G114" i="1"/>
  <c r="G171" i="1"/>
  <c r="D213" i="1"/>
  <c r="B230" i="1"/>
  <c r="B278" i="1"/>
  <c r="E309" i="1"/>
  <c r="E350" i="1"/>
  <c r="D449" i="1" s="1"/>
  <c r="B394" i="1"/>
  <c r="C494" i="1" s="1"/>
  <c r="D393" i="1"/>
  <c r="D394" i="1" s="1"/>
  <c r="C496" i="1" s="1"/>
  <c r="G175" i="1"/>
  <c r="B212" i="1"/>
  <c r="D332" i="1"/>
  <c r="E332" i="1" s="1"/>
  <c r="D349" i="1"/>
  <c r="D350" i="1" s="1"/>
  <c r="C451" i="1" s="1"/>
  <c r="C394" i="1"/>
  <c r="C495" i="1" s="1"/>
  <c r="D401" i="1"/>
  <c r="E393" i="1"/>
  <c r="B402" i="1" s="1"/>
  <c r="C471" i="1"/>
  <c r="E471" i="1" s="1"/>
  <c r="G117" i="1"/>
  <c r="C171" i="1"/>
  <c r="C187" i="1" s="1"/>
  <c r="F178" i="1"/>
  <c r="F181" i="1"/>
  <c r="D230" i="1"/>
  <c r="C350" i="1"/>
  <c r="C450" i="1" s="1"/>
  <c r="E69" i="2"/>
  <c r="E45" i="2"/>
  <c r="C69" i="2"/>
  <c r="D45" i="2"/>
  <c r="E307" i="1"/>
  <c r="C310" i="1"/>
  <c r="E310" i="1" s="1"/>
  <c r="G104" i="1"/>
  <c r="E120" i="1"/>
  <c r="G120" i="1" s="1"/>
  <c r="E187" i="1"/>
  <c r="D428" i="1"/>
  <c r="E428" i="1" s="1"/>
  <c r="D473" i="1"/>
  <c r="E473" i="1" s="1"/>
  <c r="D187" i="1"/>
  <c r="G105" i="1"/>
  <c r="E308" i="1"/>
  <c r="E330" i="1"/>
  <c r="F349" i="1"/>
  <c r="C358" i="1" s="1"/>
  <c r="F393" i="1"/>
  <c r="C402" i="1" s="1"/>
  <c r="D426" i="1"/>
  <c r="B206" i="1"/>
  <c r="B213" i="1" s="1"/>
  <c r="G349" i="1"/>
  <c r="G393" i="1"/>
  <c r="B357" i="1"/>
  <c r="B401" i="1"/>
  <c r="C427" i="1"/>
  <c r="E427" i="1" s="1"/>
  <c r="C472" i="1"/>
  <c r="C474" i="1" s="1"/>
  <c r="C357" i="1"/>
  <c r="C401" i="1"/>
  <c r="D70" i="4"/>
  <c r="B70" i="4"/>
  <c r="C70" i="4"/>
  <c r="D69" i="4"/>
  <c r="C497" i="1" l="1"/>
  <c r="D402" i="1"/>
  <c r="B350" i="1"/>
  <c r="F187" i="1"/>
  <c r="C429" i="1"/>
  <c r="G187" i="1"/>
  <c r="D358" i="1"/>
  <c r="E394" i="1"/>
  <c r="G69" i="2"/>
  <c r="D429" i="1"/>
  <c r="E426" i="1"/>
  <c r="D474" i="1"/>
  <c r="E474" i="1" s="1"/>
  <c r="F394" i="1"/>
  <c r="E472" i="1"/>
  <c r="G394" i="1"/>
  <c r="F350" i="1"/>
  <c r="C359" i="1" s="1"/>
  <c r="G350" i="1"/>
  <c r="D359" i="1" s="1"/>
  <c r="E429" i="1" l="1"/>
  <c r="C449" i="1"/>
  <c r="B359" i="1"/>
  <c r="D494" i="1"/>
  <c r="E494" i="1" s="1"/>
  <c r="B403" i="1"/>
  <c r="D403" i="1"/>
  <c r="D496" i="1"/>
  <c r="E496" i="1" s="1"/>
  <c r="D451" i="1"/>
  <c r="E451" i="1" s="1"/>
  <c r="D495" i="1"/>
  <c r="D450" i="1"/>
  <c r="C403" i="1"/>
  <c r="C452" i="1" l="1"/>
  <c r="E449" i="1"/>
  <c r="E450" i="1"/>
  <c r="D452" i="1"/>
  <c r="E452" i="1" s="1"/>
  <c r="E495" i="1"/>
  <c r="D497" i="1"/>
  <c r="E497" i="1" s="1"/>
</calcChain>
</file>

<file path=xl/comments1.xml><?xml version="1.0" encoding="utf-8"?>
<comments xmlns="http://schemas.openxmlformats.org/spreadsheetml/2006/main">
  <authors>
    <author>invitado2</author>
  </authors>
  <commentList>
    <comment ref="G148" authorId="0" shapeId="0">
      <text>
        <r>
          <rPr>
            <b/>
            <sz val="9"/>
            <color indexed="81"/>
            <rFont val="Tahoma"/>
            <family val="2"/>
          </rPr>
          <t>Fecha de la carta orden o de la entrega del cheque.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<sst xmlns="http://schemas.openxmlformats.org/spreadsheetml/2006/main" count="745" uniqueCount="307">
  <si>
    <t>Convenio Nº</t>
  </si>
  <si>
    <t>Organización</t>
  </si>
  <si>
    <t>Plan de Negocio</t>
  </si>
  <si>
    <t>Fecha Inicio</t>
  </si>
  <si>
    <t>Fecha Fin</t>
  </si>
  <si>
    <t>Adenda</t>
  </si>
  <si>
    <t>Meses adicionales</t>
  </si>
  <si>
    <t>No</t>
  </si>
  <si>
    <t>Inversión Total</t>
  </si>
  <si>
    <t>Inversión PCC</t>
  </si>
  <si>
    <t>Inversión OA</t>
  </si>
  <si>
    <t>Aprobado</t>
  </si>
  <si>
    <t>Ejecutado</t>
  </si>
  <si>
    <t>Si</t>
  </si>
  <si>
    <t>%</t>
  </si>
  <si>
    <t>Descripción BREVE de la ejecución del presupuesto</t>
  </si>
  <si>
    <t>Problema Identificado (Informe Técnico)</t>
  </si>
  <si>
    <t>Objetivos del PNT (Informe Técnico)</t>
  </si>
  <si>
    <t>1)
2)
3)
…</t>
  </si>
  <si>
    <t>Cadena Productiva</t>
  </si>
  <si>
    <t>Mujeres</t>
  </si>
  <si>
    <t>Hombres</t>
  </si>
  <si>
    <t>Total Socios</t>
  </si>
  <si>
    <t>Área Inicial*</t>
  </si>
  <si>
    <t>Nº Animales Inicial*</t>
  </si>
  <si>
    <t>* Número de animales según año base (en el caso de cuyes, se deberá consignar el nº de madres)</t>
  </si>
  <si>
    <t>Nº Animales Final**</t>
  </si>
  <si>
    <t>Área Final**</t>
  </si>
  <si>
    <t>** Número de animales (REAL) al final de la implementación del PNT (al término del convenio)</t>
  </si>
  <si>
    <t>I. Información General</t>
  </si>
  <si>
    <t>POA 1</t>
  </si>
  <si>
    <t>PC 1</t>
  </si>
  <si>
    <t>II. Revisión Documentaria</t>
  </si>
  <si>
    <t>Documentos</t>
  </si>
  <si>
    <t>PC 3</t>
  </si>
  <si>
    <t>Ficha Fin</t>
  </si>
  <si>
    <t>¿Entregó?</t>
  </si>
  <si>
    <t>POA 2</t>
  </si>
  <si>
    <t>POA 3</t>
  </si>
  <si>
    <t>Fecha Entr.</t>
  </si>
  <si>
    <t>PC 1 - RTF</t>
  </si>
  <si>
    <t>PC 2 - RTF</t>
  </si>
  <si>
    <t>PC 3 - RTF</t>
  </si>
  <si>
    <t>TOTAL DOCUMENTOS ENTREGADOS</t>
  </si>
  <si>
    <t>Comentarios</t>
  </si>
  <si>
    <t>Visitas de Campo</t>
  </si>
  <si>
    <t xml:space="preserve">PC 2 </t>
  </si>
  <si>
    <t>Nº Visitas</t>
  </si>
  <si>
    <t>Fecha</t>
  </si>
  <si>
    <t>Especialista</t>
  </si>
  <si>
    <t>Informe</t>
  </si>
  <si>
    <t>TOTAL VISITAS</t>
  </si>
  <si>
    <t>Visita por Cierre</t>
  </si>
  <si>
    <t>Fecha Visita</t>
  </si>
  <si>
    <t>III. Inversión Ejecutada</t>
  </si>
  <si>
    <t>Insumos</t>
  </si>
  <si>
    <t>Equipos y Herramientas</t>
  </si>
  <si>
    <t>Vehículos</t>
  </si>
  <si>
    <t>Infraestructura</t>
  </si>
  <si>
    <t>Servicios</t>
  </si>
  <si>
    <t>Cantidad</t>
  </si>
  <si>
    <t>Variación %</t>
  </si>
  <si>
    <t>Inv. Total</t>
  </si>
  <si>
    <t>TOTAL</t>
  </si>
  <si>
    <t>Categoría/Item</t>
  </si>
  <si>
    <t>Camión 5 Tm</t>
  </si>
  <si>
    <t>Motocicleta</t>
  </si>
  <si>
    <t>Guano de isla (Saco)</t>
  </si>
  <si>
    <t>Cambio de Especificaciones Técnicas Aprobadas</t>
  </si>
  <si>
    <t>Bien/Servicio Inicial</t>
  </si>
  <si>
    <t>Bien/Servicio Final</t>
  </si>
  <si>
    <t>Justificación (Consignar el Nº de documento en el que se aprueba el cambio)</t>
  </si>
  <si>
    <t>INFORME DE CIERRE</t>
  </si>
  <si>
    <t>Descripción (Describir y/o justificar las variaciones en la ejecución de la inversión)</t>
  </si>
  <si>
    <t>Programado</t>
  </si>
  <si>
    <t>Inv. PCC</t>
  </si>
  <si>
    <t>IV. Resultados e Impactos Productivos y Económicos</t>
  </si>
  <si>
    <t>4.1. Producción y Productividad</t>
  </si>
  <si>
    <t>Cuadro 1: RTF remitidos</t>
  </si>
  <si>
    <t>Cuadro 2: Visitas realizadas</t>
  </si>
  <si>
    <t>Cuadro 3: Variación % Inversión aprobada vs Inversión ejecutada</t>
  </si>
  <si>
    <t>Cuadro 4: Fecha Programada vs Fecha Ejecutada</t>
  </si>
  <si>
    <t>Cuadro 5: Variación % en la ejecució de la Inv. PCC</t>
  </si>
  <si>
    <t>Área (Ha)</t>
  </si>
  <si>
    <t>Producción</t>
  </si>
  <si>
    <t>Unidad de Medida</t>
  </si>
  <si>
    <t>QQ (55.2 Kg)</t>
  </si>
  <si>
    <t>QQ (46 Kg)</t>
  </si>
  <si>
    <t>Si "Otros", especificar:</t>
  </si>
  <si>
    <t>Producto 1:</t>
  </si>
  <si>
    <t>Productividad</t>
  </si>
  <si>
    <t>Año 1</t>
  </si>
  <si>
    <t>Año 2</t>
  </si>
  <si>
    <t>Año 3</t>
  </si>
  <si>
    <t>Café Pergamino</t>
  </si>
  <si>
    <t>Variación</t>
  </si>
  <si>
    <t>Producto 2:</t>
  </si>
  <si>
    <t>Café verde</t>
  </si>
  <si>
    <t>Volumen</t>
  </si>
  <si>
    <t>Producto Acopiado:</t>
  </si>
  <si>
    <t>Cuadro 10: Acopio de terceros</t>
  </si>
  <si>
    <t>4.1.1. Resultados</t>
  </si>
  <si>
    <t>Situación S/PNT</t>
  </si>
  <si>
    <t>Prog.</t>
  </si>
  <si>
    <t>Ejec.</t>
  </si>
  <si>
    <t>Gráficos: Resultados</t>
  </si>
  <si>
    <t>4.1.2. Impactos</t>
  </si>
  <si>
    <t>Gráficos: Impacto</t>
  </si>
  <si>
    <t>S/PNT</t>
  </si>
  <si>
    <t>Total</t>
  </si>
  <si>
    <t>4.2. Ingresos y Beneficio</t>
  </si>
  <si>
    <t>4.2.1. Resultados</t>
  </si>
  <si>
    <t>Volumen Comerc.</t>
  </si>
  <si>
    <t>Precio Unitario</t>
  </si>
  <si>
    <t>Ingresos</t>
  </si>
  <si>
    <t>Costos de Producción</t>
  </si>
  <si>
    <t>Utilidad</t>
  </si>
  <si>
    <t>Cuadro 15: Comercialización de Café Pergamino</t>
  </si>
  <si>
    <t>Cuadro 16: Variación % Comercialización de Café Pergamino</t>
  </si>
  <si>
    <t>Café Verde</t>
  </si>
  <si>
    <t>Monto (S/.)</t>
  </si>
  <si>
    <t>Cliente/Año</t>
  </si>
  <si>
    <t>Total C. Pergamino</t>
  </si>
  <si>
    <t>Total C. Verde</t>
  </si>
  <si>
    <t>Cuadro 17: Clientes</t>
  </si>
  <si>
    <t>Cuadro 18: Comercialización de Café Pergamino</t>
  </si>
  <si>
    <t>Cuadro 17: Variación % Comercialización de Café Pergamino</t>
  </si>
  <si>
    <t>4.2.2. Impactos</t>
  </si>
  <si>
    <t>Utilidades</t>
  </si>
  <si>
    <t>Comentarios (Cumplimiento del envío de los RTF, documentación sustentatoria-facturas,actas de entrega, boletas, recibos simples)</t>
  </si>
  <si>
    <t>Registro de Sanidad</t>
  </si>
  <si>
    <t xml:space="preserve">Documentos </t>
  </si>
  <si>
    <t>Fecha de Caducidad</t>
  </si>
  <si>
    <t>C. Comercio Justo</t>
  </si>
  <si>
    <t>Fecha Informe de Cierre</t>
  </si>
  <si>
    <t>Mes-Año</t>
  </si>
  <si>
    <t>Programado (Informe Técnico)</t>
  </si>
  <si>
    <t>Situación S/PNT (Informe Técnico)</t>
  </si>
  <si>
    <t>Cliente 1: Nombre</t>
  </si>
  <si>
    <t>Cliente 2: Nombre</t>
  </si>
  <si>
    <t>Análisis cuantitativo y cualitativo (Respecto a la actividad e comercialización)</t>
  </si>
  <si>
    <t>Análisis</t>
  </si>
  <si>
    <t>Análisis (Exponer los factores que ayudaron o no al cumplimiento de la meta)</t>
  </si>
  <si>
    <t>Análisis (Exponer los factores que influyeron en los impactos positivos o negativos)</t>
  </si>
  <si>
    <t>V. Información Adicional</t>
  </si>
  <si>
    <t>Código del Documento</t>
  </si>
  <si>
    <t>5.1. Documentación Adicional (certificaciones, registros sanitarios, etc.)</t>
  </si>
  <si>
    <t>C. Orgánica</t>
  </si>
  <si>
    <t>HACCP</t>
  </si>
  <si>
    <t>GLOBAL GAP</t>
  </si>
  <si>
    <t>Fecha Inicio Vigencia</t>
  </si>
  <si>
    <t>5.1. Indicadores de Calidad</t>
  </si>
  <si>
    <t>Indicador</t>
  </si>
  <si>
    <t>Año Base</t>
  </si>
  <si>
    <t>% de Humedad</t>
  </si>
  <si>
    <t>Puntos Taza</t>
  </si>
  <si>
    <t>% de Fermentación</t>
  </si>
  <si>
    <t>…</t>
  </si>
  <si>
    <t>Comentarios (Sustentar con documentación)</t>
  </si>
  <si>
    <t>VI. Lecciones Aprendidas</t>
  </si>
  <si>
    <t>Deben señalar de manera objetiva y crítica las lecciones obtenidas del proceso seguida en la ejecución</t>
  </si>
  <si>
    <t>del PNT, las cuales deben guardar relación con preguntas como: "¿la estrategia de ejecución fue</t>
  </si>
  <si>
    <t>eficiente?", "¿los beneficiarios asumieron compromisos reales?", "¿la tecnología aplicada fue la</t>
  </si>
  <si>
    <t>adecuada?", entre otras.</t>
  </si>
  <si>
    <t>VII. Impactos y Resultados</t>
  </si>
  <si>
    <t>Debe indicar si el plan tuvo algún efecto en su entorno, en término de factores económico, medio</t>
  </si>
  <si>
    <t>ambientales, los que tratan de determinar si hubo cambios y la magnitud que estos tuvieron, por</t>
  </si>
  <si>
    <t>ejemplo: Productividad, Utilidad, reducción de costos unitarios y aprendizaje organizacional, otros</t>
  </si>
  <si>
    <t>Todo esto como resultado de la nueva tecnología adquirida.</t>
  </si>
  <si>
    <t>VIII. Conclusiones y Recomendaciones</t>
  </si>
  <si>
    <t>IX. Anexos</t>
  </si>
  <si>
    <t>1) Reporte de los desembolsos validado por UA</t>
  </si>
  <si>
    <t>2) Galería de Fotos (Se deberá incluir fotos de las etapas de la implementación y ejecución PNT, de los</t>
  </si>
  <si>
    <t>equipos al cierre del PNT)</t>
  </si>
  <si>
    <t>4) Estados Financieros</t>
  </si>
  <si>
    <t>3) Resumen de Facturas y documentación que sustenten la información reportada en el Informe.</t>
  </si>
  <si>
    <r>
      <t xml:space="preserve">Cuadro 11: Producción de </t>
    </r>
    <r>
      <rPr>
        <b/>
        <i/>
        <sz val="12"/>
        <color theme="1"/>
        <rFont val="Calibri"/>
        <family val="2"/>
        <scheme val="minor"/>
      </rPr>
      <t>"Producto 1"</t>
    </r>
  </si>
  <si>
    <r>
      <t xml:space="preserve">Cuadro 13: Producción de </t>
    </r>
    <r>
      <rPr>
        <b/>
        <i/>
        <sz val="12"/>
        <color theme="1"/>
        <rFont val="Calibri"/>
        <family val="2"/>
        <scheme val="minor"/>
      </rPr>
      <t>"Producto 2"</t>
    </r>
  </si>
  <si>
    <t>Cuadro 12: Variación % de "Producto 1"</t>
  </si>
  <si>
    <t>Cuadro 14: Variación % de "Producto 2"</t>
  </si>
  <si>
    <t>Categoría/Ítem</t>
  </si>
  <si>
    <t>Inversión TOTAL</t>
  </si>
  <si>
    <t>CONVENIO Nº</t>
  </si>
  <si>
    <t>CADENA PRODUCTIVA</t>
  </si>
  <si>
    <t>I. INFORMACIÓN GENERAL</t>
  </si>
  <si>
    <t>Unidades de medida</t>
  </si>
  <si>
    <t>Kg</t>
  </si>
  <si>
    <t>Tm</t>
  </si>
  <si>
    <t>Caja (18.14 Kg)</t>
  </si>
  <si>
    <t>Litro</t>
  </si>
  <si>
    <t>Libra</t>
  </si>
  <si>
    <t>Unidad</t>
  </si>
  <si>
    <t>Otros</t>
  </si>
  <si>
    <t>NO</t>
  </si>
  <si>
    <t>SI</t>
  </si>
  <si>
    <t>Producto</t>
  </si>
  <si>
    <t>TOTAL DOCUMENTOS PRESENTADOS</t>
  </si>
  <si>
    <t>REGION:</t>
  </si>
  <si>
    <t>PROVINCIA:</t>
  </si>
  <si>
    <t>DISTRITO:</t>
  </si>
  <si>
    <t>FECHA</t>
  </si>
  <si>
    <t>CENTRO POBLADO:</t>
  </si>
  <si>
    <t>PLAN DE NEGOCIO:</t>
  </si>
  <si>
    <t>ADENDA:</t>
  </si>
  <si>
    <t>N° de SOCIOS ELEGIBLES:</t>
  </si>
  <si>
    <t>Saldo</t>
  </si>
  <si>
    <t>Entidad</t>
  </si>
  <si>
    <t>II. EJECUCION DEL PRESUPUESTO DEL PLAN DE NEGOCIO</t>
  </si>
  <si>
    <t>Cuadro N° 01. Ejecución de la Inversión según aportes</t>
  </si>
  <si>
    <t>SUB TOTAL</t>
  </si>
  <si>
    <t>BIENES</t>
  </si>
  <si>
    <t>Cuadro N° 3: Monitoreo del plan de negocio</t>
  </si>
  <si>
    <t>Periodo</t>
  </si>
  <si>
    <t>Inicio</t>
  </si>
  <si>
    <t>Fin</t>
  </si>
  <si>
    <t>Concepto</t>
  </si>
  <si>
    <t>Costos</t>
  </si>
  <si>
    <t>Rentabilidad</t>
  </si>
  <si>
    <t>Mercado Local</t>
  </si>
  <si>
    <t>Mercado Regional</t>
  </si>
  <si>
    <t>Mercado Nacional</t>
  </si>
  <si>
    <t>Jornales</t>
  </si>
  <si>
    <t>Cuadro N°10. Jornales</t>
  </si>
  <si>
    <t>III. RESULTADOS Y LOGROS</t>
  </si>
  <si>
    <t>VI. CONCLUSIONES</t>
  </si>
  <si>
    <t>3.1. PRODUCCIÓN Y PRODUCTIVIDAD</t>
  </si>
  <si>
    <t>3.2. PRECIOS</t>
  </si>
  <si>
    <t>3.4. COMERCIALIZACION</t>
  </si>
  <si>
    <t>3.5. GENERACION DE EMPLEO</t>
  </si>
  <si>
    <t>3.6. CUMPLIMIENTO DE INDICADORES DE IMPACTO AMBIENTAL</t>
  </si>
  <si>
    <t>Cuadro N° 04.1. Producción</t>
  </si>
  <si>
    <t>Ventas Totales</t>
  </si>
  <si>
    <t>COORDENADAS UTM:</t>
  </si>
  <si>
    <t>ANALISIS - ELEGIBILIDAD</t>
  </si>
  <si>
    <t>Meses Adicionales</t>
  </si>
  <si>
    <t>ANALISIS - EJECUCION DE PRESUPUESTO</t>
  </si>
  <si>
    <t>Cuadro N° 2: Inversión aprobada vs Inversión ejecutada según estructura de inversión</t>
  </si>
  <si>
    <t>ANALISIS - MONITOREO DEL PLAN DE NEGOCIO</t>
  </si>
  <si>
    <t xml:space="preserve">Cuadro N° 06. Precios </t>
  </si>
  <si>
    <t>ANALISIS - PRECIO</t>
  </si>
  <si>
    <t>ANALISIS - INGRESOS Y RENTABILIDAD</t>
  </si>
  <si>
    <t>ANALISIS - COMERCIALIZACIÓN</t>
  </si>
  <si>
    <t>ANALISIS - GENERACIÓN DE EMPLEO</t>
  </si>
  <si>
    <t>ANALISIS - IMPACTO AMBIENTAL</t>
  </si>
  <si>
    <t>Cuadro N° 07. Ingresos (S/ )</t>
  </si>
  <si>
    <t xml:space="preserve">PROBLEMA IDENTIFICADO </t>
  </si>
  <si>
    <t>OBJETIVOS DEL PLAN DE NEGOCIO</t>
  </si>
  <si>
    <t>V. LECCIONES APRENDIDAS</t>
  </si>
  <si>
    <t>Cuadro N° 05.1. Variación de la producción</t>
  </si>
  <si>
    <t>Cuadro N° 08. Variación de las Ventas Totales</t>
  </si>
  <si>
    <t>Exportación</t>
  </si>
  <si>
    <t>Fecha de Presentación</t>
  </si>
  <si>
    <t xml:space="preserve"> % Ejecución</t>
  </si>
  <si>
    <t>Agroideas</t>
  </si>
  <si>
    <t>SERVICIOS</t>
  </si>
  <si>
    <t xml:space="preserve">Producto </t>
  </si>
  <si>
    <t xml:space="preserve">IV. IMPACTOS GENERADOS </t>
  </si>
  <si>
    <t xml:space="preserve"> Costos Total </t>
  </si>
  <si>
    <t>OPA</t>
  </si>
  <si>
    <t>3.3. INGRESOS Y UTILIDAD</t>
  </si>
  <si>
    <t xml:space="preserve">SUB TOTAL </t>
  </si>
  <si>
    <t>AGROIDEAS</t>
  </si>
  <si>
    <t xml:space="preserve">Actividades </t>
  </si>
  <si>
    <t>Indicadores de Impacto Ambiental</t>
  </si>
  <si>
    <t>Descripción</t>
  </si>
  <si>
    <t>Sin PNT</t>
  </si>
  <si>
    <t>Con PNT</t>
  </si>
  <si>
    <t>VII. ANEXOS</t>
  </si>
  <si>
    <t>Anexo 1. Reporte de Verificación de la Metas Establecidas en el Plan de Negocio.</t>
  </si>
  <si>
    <t>Anexo 3. Estado de cuenta de los desembolsos emitido por UA</t>
  </si>
  <si>
    <t>Anexo 4. Informe Técnico dando opinión favorable a plan de negocios elaborado por UN</t>
  </si>
  <si>
    <t>Anexo 5. Convenio suscrito entre el Programa y la organización.</t>
  </si>
  <si>
    <t xml:space="preserve"> - Gastos Administrativos</t>
  </si>
  <si>
    <t xml:space="preserve"> - Gastos de Comercialización</t>
  </si>
  <si>
    <t>Cuadro N° 11. Indicador Ambiental</t>
  </si>
  <si>
    <t xml:space="preserve"> - Producción total</t>
  </si>
  <si>
    <t xml:space="preserve"> - Rendimiento</t>
  </si>
  <si>
    <t>Soles/Kilo</t>
  </si>
  <si>
    <t xml:space="preserve"> - Costos de Producción</t>
  </si>
  <si>
    <r>
      <rPr>
        <b/>
        <sz val="12"/>
        <color theme="1"/>
        <rFont val="Arial Narrow"/>
        <family val="2"/>
      </rPr>
      <t>ANALISIS - PRODUCCION Y PRODUCTIVIDAD</t>
    </r>
    <r>
      <rPr>
        <sz val="12"/>
        <color theme="1"/>
        <rFont val="Arial Narrow"/>
        <family val="2"/>
      </rPr>
      <t xml:space="preserve"> </t>
    </r>
  </si>
  <si>
    <t xml:space="preserve"> - Para semilla</t>
  </si>
  <si>
    <t xml:space="preserve"> - Producción para venta</t>
  </si>
  <si>
    <t xml:space="preserve"> - Para consumo</t>
  </si>
  <si>
    <t>Bien</t>
  </si>
  <si>
    <t>Servicio</t>
  </si>
  <si>
    <t>POA</t>
  </si>
  <si>
    <t>Organización Agraria</t>
  </si>
  <si>
    <t>ORGANIZACIÓN AGRARIA (OA):</t>
  </si>
  <si>
    <t xml:space="preserve"> - Productividad (kg/ha)</t>
  </si>
  <si>
    <t xml:space="preserve"> - Área cosechada (ha)</t>
  </si>
  <si>
    <t>Cuadro N° 09. Destino de la Producción (Palta)</t>
  </si>
  <si>
    <t xml:space="preserve">PC 1  </t>
  </si>
  <si>
    <t xml:space="preserve">PC 2  </t>
  </si>
  <si>
    <t xml:space="preserve"> </t>
  </si>
  <si>
    <t>Anexo 2. Acta de Inventario de Bienes y Servicios, y, Acta de Finalización de Actividades</t>
  </si>
  <si>
    <t>Factores que hicieron posible el logro de metas</t>
  </si>
  <si>
    <t>INFORME DE CIERRE DE PLAN DE NEGOCIO N°          -2020-MINAGRI-PCC-UM/</t>
  </si>
  <si>
    <t>Hoja de Calculo</t>
  </si>
  <si>
    <t>Producto 1</t>
  </si>
  <si>
    <t>Año</t>
  </si>
  <si>
    <t>Año1</t>
  </si>
  <si>
    <t>Año2</t>
  </si>
  <si>
    <t>Año3</t>
  </si>
  <si>
    <t xml:space="preserve"> - Producción para venta </t>
  </si>
  <si>
    <t xml:space="preserve">DNI. </t>
  </si>
  <si>
    <t>Cargo</t>
  </si>
  <si>
    <t>Persona que elabora el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</si>
</sst>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_ [$S/.-280A]\ * #,##0.00_ ;_ [$S/.-280A]\ * \-#,##0.00_ ;_ [$S/.-280A]\ * &quot;-&quot;??_ ;_ @_ "/>
    <numFmt numFmtId="167" formatCode="0.000"/>
    <numFmt numFmtId="168" formatCode="0.0"/>
    <numFmt numFmtId="169" formatCode="_-* #,##0_-;\-* #,##0_-;_-* &quot;-&quot;??_-;_-@_-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2"/>
      <color rgb="FF0000CC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/>
    </xf>
    <xf numFmtId="4" fontId="0" fillId="0" borderId="11" xfId="0" applyNumberFormat="1" applyBorder="1"/>
    <xf numFmtId="4" fontId="0" fillId="0" borderId="11" xfId="0" applyNumberFormat="1" applyBorder="1" applyAlignment="1">
      <alignment horizontal="center"/>
    </xf>
    <xf numFmtId="0" fontId="5" fillId="0" borderId="11" xfId="0" applyFont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5" fillId="0" borderId="0" xfId="0" applyFont="1"/>
    <xf numFmtId="4" fontId="0" fillId="0" borderId="1" xfId="0" applyNumberFormat="1" applyBorder="1"/>
    <xf numFmtId="0" fontId="0" fillId="0" borderId="14" xfId="0" applyBorder="1"/>
    <xf numFmtId="0" fontId="6" fillId="0" borderId="0" xfId="0" applyFont="1"/>
    <xf numFmtId="0" fontId="7" fillId="0" borderId="0" xfId="0" applyFont="1"/>
    <xf numFmtId="0" fontId="5" fillId="0" borderId="11" xfId="0" applyFont="1" applyBorder="1"/>
    <xf numFmtId="0" fontId="5" fillId="0" borderId="15" xfId="0" applyFont="1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23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5" fillId="0" borderId="29" xfId="0" applyFont="1" applyBorder="1"/>
    <xf numFmtId="0" fontId="5" fillId="2" borderId="3" xfId="0" applyFont="1" applyFill="1" applyBorder="1" applyAlignment="1">
      <alignment horizontal="center"/>
    </xf>
    <xf numFmtId="0" fontId="0" fillId="0" borderId="33" xfId="0" applyBorder="1"/>
    <xf numFmtId="0" fontId="0" fillId="0" borderId="35" xfId="0" applyBorder="1"/>
    <xf numFmtId="0" fontId="5" fillId="2" borderId="3" xfId="0" applyFont="1" applyFill="1" applyBorder="1"/>
    <xf numFmtId="0" fontId="5" fillId="0" borderId="16" xfId="0" applyFont="1" applyBorder="1" applyAlignment="1">
      <alignment horizontal="center"/>
    </xf>
    <xf numFmtId="4" fontId="5" fillId="0" borderId="11" xfId="0" applyNumberFormat="1" applyFont="1" applyBorder="1"/>
    <xf numFmtId="0" fontId="5" fillId="2" borderId="11" xfId="0" applyFont="1" applyFill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5" fillId="0" borderId="11" xfId="1" applyFont="1" applyBorder="1" applyAlignment="1">
      <alignment horizont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5" fillId="0" borderId="49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14" xfId="0" applyFont="1" applyBorder="1"/>
    <xf numFmtId="0" fontId="5" fillId="0" borderId="47" xfId="0" applyFont="1" applyBorder="1" applyAlignment="1">
      <alignment horizontal="center"/>
    </xf>
    <xf numFmtId="0" fontId="5" fillId="3" borderId="48" xfId="0" applyFont="1" applyFill="1" applyBorder="1"/>
    <xf numFmtId="0" fontId="5" fillId="3" borderId="14" xfId="0" applyFont="1" applyFill="1" applyBorder="1"/>
    <xf numFmtId="0" fontId="5" fillId="0" borderId="20" xfId="0" applyFon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0" borderId="43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4" fontId="0" fillId="0" borderId="46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47" xfId="0" applyNumberFormat="1" applyBorder="1" applyAlignment="1">
      <alignment horizontal="center"/>
    </xf>
    <xf numFmtId="10" fontId="0" fillId="0" borderId="19" xfId="1" applyNumberFormat="1" applyFont="1" applyBorder="1" applyAlignment="1">
      <alignment horizontal="center"/>
    </xf>
    <xf numFmtId="10" fontId="0" fillId="0" borderId="21" xfId="1" applyNumberFormat="1" applyFont="1" applyBorder="1" applyAlignment="1">
      <alignment horizontal="center"/>
    </xf>
    <xf numFmtId="10" fontId="0" fillId="0" borderId="22" xfId="1" applyNumberFormat="1" applyFont="1" applyBorder="1" applyAlignment="1">
      <alignment horizontal="center"/>
    </xf>
    <xf numFmtId="10" fontId="0" fillId="0" borderId="27" xfId="1" applyNumberFormat="1" applyFont="1" applyBorder="1" applyAlignment="1">
      <alignment horizontal="center"/>
    </xf>
    <xf numFmtId="10" fontId="0" fillId="0" borderId="28" xfId="1" applyNumberFormat="1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10" fontId="0" fillId="0" borderId="43" xfId="1" applyNumberFormat="1" applyFont="1" applyBorder="1" applyAlignment="1">
      <alignment horizontal="center"/>
    </xf>
    <xf numFmtId="10" fontId="0" fillId="0" borderId="46" xfId="1" applyNumberFormat="1" applyFont="1" applyBorder="1" applyAlignment="1">
      <alignment horizontal="center"/>
    </xf>
    <xf numFmtId="10" fontId="0" fillId="0" borderId="47" xfId="1" applyNumberFormat="1" applyFont="1" applyBorder="1" applyAlignment="1">
      <alignment horizontal="center"/>
    </xf>
    <xf numFmtId="0" fontId="5" fillId="0" borderId="1" xfId="0" applyFont="1" applyBorder="1"/>
    <xf numFmtId="0" fontId="0" fillId="3" borderId="14" xfId="0" applyFill="1" applyBorder="1"/>
    <xf numFmtId="4" fontId="0" fillId="0" borderId="53" xfId="0" applyNumberFormat="1" applyBorder="1" applyAlignment="1">
      <alignment horizontal="center"/>
    </xf>
    <xf numFmtId="4" fontId="0" fillId="0" borderId="54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4" fontId="9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4" fontId="0" fillId="0" borderId="0" xfId="0" applyNumberFormat="1"/>
    <xf numFmtId="4" fontId="5" fillId="0" borderId="11" xfId="0" applyNumberFormat="1" applyFont="1" applyBorder="1" applyAlignment="1">
      <alignment horizontal="center"/>
    </xf>
    <xf numFmtId="10" fontId="5" fillId="0" borderId="11" xfId="1" applyNumberFormat="1" applyFont="1" applyBorder="1" applyAlignment="1">
      <alignment horizontal="center"/>
    </xf>
    <xf numFmtId="0" fontId="5" fillId="3" borderId="5" xfId="0" applyFont="1" applyFill="1" applyBorder="1"/>
    <xf numFmtId="0" fontId="5" fillId="3" borderId="8" xfId="0" applyFont="1" applyFill="1" applyBorder="1"/>
    <xf numFmtId="0" fontId="5" fillId="0" borderId="56" xfId="0" applyFont="1" applyBorder="1"/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10" fontId="0" fillId="0" borderId="20" xfId="1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0" fillId="0" borderId="0" xfId="0" applyAlignment="1">
      <alignment horizontal="left" vertical="top"/>
    </xf>
    <xf numFmtId="3" fontId="5" fillId="0" borderId="0" xfId="0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5" fillId="0" borderId="5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0" fillId="0" borderId="44" xfId="0" applyBorder="1"/>
    <xf numFmtId="0" fontId="0" fillId="0" borderId="27" xfId="0" applyBorder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2" fontId="0" fillId="0" borderId="0" xfId="0" applyNumberFormat="1"/>
    <xf numFmtId="0" fontId="14" fillId="0" borderId="1" xfId="0" applyFont="1" applyBorder="1" applyAlignment="1">
      <alignment horizontal="center" vertical="center"/>
    </xf>
    <xf numFmtId="4" fontId="14" fillId="0" borderId="0" xfId="0" applyNumberFormat="1" applyFont="1"/>
    <xf numFmtId="9" fontId="0" fillId="0" borderId="0" xfId="1" applyFont="1"/>
    <xf numFmtId="9" fontId="14" fillId="0" borderId="0" xfId="1" applyFont="1"/>
    <xf numFmtId="0" fontId="0" fillId="0" borderId="0" xfId="0" applyBorder="1"/>
    <xf numFmtId="4" fontId="14" fillId="0" borderId="0" xfId="0" applyNumberFormat="1" applyFont="1" applyAlignment="1">
      <alignment horizontal="right" vertical="center" wrapText="1"/>
    </xf>
    <xf numFmtId="4" fontId="15" fillId="0" borderId="0" xfId="0" applyNumberFormat="1" applyFont="1"/>
    <xf numFmtId="4" fontId="15" fillId="0" borderId="0" xfId="0" applyNumberFormat="1" applyFont="1" applyAlignment="1">
      <alignment horizontal="right" vertical="center" wrapText="1"/>
    </xf>
    <xf numFmtId="4" fontId="17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9" fillId="0" borderId="6" xfId="0" applyFont="1" applyBorder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center"/>
    </xf>
    <xf numFmtId="166" fontId="0" fillId="0" borderId="0" xfId="0" applyNumberFormat="1"/>
    <xf numFmtId="164" fontId="21" fillId="0" borderId="0" xfId="0" applyNumberFormat="1" applyFont="1"/>
    <xf numFmtId="166" fontId="21" fillId="5" borderId="11" xfId="0" applyNumberFormat="1" applyFont="1" applyFill="1" applyBorder="1" applyAlignment="1">
      <alignment horizontal="center" vertical="center"/>
    </xf>
    <xf numFmtId="164" fontId="0" fillId="0" borderId="0" xfId="0" applyNumberFormat="1"/>
    <xf numFmtId="166" fontId="21" fillId="5" borderId="11" xfId="0" applyNumberFormat="1" applyFont="1" applyFill="1" applyBorder="1"/>
    <xf numFmtId="43" fontId="0" fillId="0" borderId="0" xfId="2" applyFont="1"/>
    <xf numFmtId="14" fontId="0" fillId="0" borderId="0" xfId="0" applyNumberFormat="1"/>
    <xf numFmtId="17" fontId="21" fillId="5" borderId="11" xfId="0" applyNumberFormat="1" applyFont="1" applyFill="1" applyBorder="1" applyAlignment="1">
      <alignment horizontal="center" vertical="center" wrapText="1"/>
    </xf>
    <xf numFmtId="166" fontId="21" fillId="3" borderId="11" xfId="0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5" borderId="11" xfId="0" applyFont="1" applyFill="1" applyBorder="1" applyAlignment="1">
      <alignment horizontal="center" vertical="center"/>
    </xf>
    <xf numFmtId="4" fontId="24" fillId="5" borderId="11" xfId="0" applyNumberFormat="1" applyFont="1" applyFill="1" applyBorder="1" applyAlignment="1">
      <alignment horizontal="right" vertical="center" wrapText="1"/>
    </xf>
    <xf numFmtId="4" fontId="0" fillId="0" borderId="0" xfId="2" applyNumberFormat="1" applyFont="1"/>
    <xf numFmtId="4" fontId="21" fillId="5" borderId="11" xfId="0" applyNumberFormat="1" applyFont="1" applyFill="1" applyBorder="1" applyAlignment="1">
      <alignment horizontal="right" vertical="center"/>
    </xf>
    <xf numFmtId="0" fontId="21" fillId="5" borderId="3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4" fontId="25" fillId="3" borderId="11" xfId="0" applyNumberFormat="1" applyFont="1" applyFill="1" applyBorder="1" applyAlignment="1">
      <alignment horizontal="right" vertical="center" wrapText="1"/>
    </xf>
    <xf numFmtId="4" fontId="20" fillId="6" borderId="11" xfId="0" applyNumberFormat="1" applyFont="1" applyFill="1" applyBorder="1" applyAlignment="1">
      <alignment horizontal="right" vertical="center"/>
    </xf>
    <xf numFmtId="4" fontId="20" fillId="3" borderId="11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18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7" fillId="0" borderId="0" xfId="0" applyFont="1"/>
    <xf numFmtId="0" fontId="13" fillId="0" borderId="0" xfId="0" applyFont="1" applyAlignment="1">
      <alignment horizontal="left" vertical="center"/>
    </xf>
    <xf numFmtId="14" fontId="2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4" fontId="27" fillId="0" borderId="1" xfId="0" applyNumberFormat="1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13" fillId="3" borderId="11" xfId="0" applyFont="1" applyFill="1" applyBorder="1"/>
    <xf numFmtId="0" fontId="27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9" fillId="0" borderId="0" xfId="0" applyFont="1"/>
    <xf numFmtId="0" fontId="13" fillId="3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0" fontId="27" fillId="0" borderId="0" xfId="0" applyFont="1" applyBorder="1"/>
    <xf numFmtId="0" fontId="13" fillId="4" borderId="11" xfId="0" applyFont="1" applyFill="1" applyBorder="1" applyAlignment="1">
      <alignment horizontal="center" vertical="center"/>
    </xf>
    <xf numFmtId="0" fontId="27" fillId="3" borderId="11" xfId="0" applyFont="1" applyFill="1" applyBorder="1"/>
    <xf numFmtId="4" fontId="27" fillId="3" borderId="11" xfId="0" applyNumberFormat="1" applyFont="1" applyFill="1" applyBorder="1"/>
    <xf numFmtId="10" fontId="27" fillId="3" borderId="11" xfId="1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vertical="center"/>
    </xf>
    <xf numFmtId="4" fontId="13" fillId="4" borderId="11" xfId="0" applyNumberFormat="1" applyFont="1" applyFill="1" applyBorder="1" applyAlignment="1">
      <alignment horizontal="right" vertical="center"/>
    </xf>
    <xf numFmtId="10" fontId="13" fillId="4" borderId="11" xfId="1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13" fillId="4" borderId="58" xfId="0" applyFont="1" applyFill="1" applyBorder="1" applyAlignment="1">
      <alignment vertical="center"/>
    </xf>
    <xf numFmtId="0" fontId="13" fillId="4" borderId="57" xfId="0" applyFont="1" applyFill="1" applyBorder="1" applyAlignment="1">
      <alignment horizontal="center"/>
    </xf>
    <xf numFmtId="4" fontId="13" fillId="4" borderId="57" xfId="0" applyNumberFormat="1" applyFont="1" applyFill="1" applyBorder="1"/>
    <xf numFmtId="9" fontId="13" fillId="4" borderId="46" xfId="1" applyFont="1" applyFill="1" applyBorder="1" applyAlignment="1">
      <alignment horizontal="center"/>
    </xf>
    <xf numFmtId="0" fontId="27" fillId="0" borderId="33" xfId="0" applyFont="1" applyBorder="1" applyAlignment="1">
      <alignment horizontal="left" vertical="center" wrapText="1"/>
    </xf>
    <xf numFmtId="3" fontId="27" fillId="0" borderId="27" xfId="0" applyNumberFormat="1" applyFont="1" applyBorder="1" applyAlignment="1">
      <alignment horizontal="center" vertical="center"/>
    </xf>
    <xf numFmtId="4" fontId="27" fillId="0" borderId="27" xfId="0" applyNumberFormat="1" applyFont="1" applyBorder="1" applyAlignment="1">
      <alignment vertical="center"/>
    </xf>
    <xf numFmtId="9" fontId="27" fillId="0" borderId="11" xfId="1" applyFont="1" applyBorder="1" applyAlignment="1">
      <alignment horizontal="center" vertical="center"/>
    </xf>
    <xf numFmtId="4" fontId="27" fillId="0" borderId="0" xfId="0" applyNumberFormat="1" applyFont="1"/>
    <xf numFmtId="4" fontId="27" fillId="0" borderId="27" xfId="0" applyNumberFormat="1" applyFont="1" applyBorder="1" applyAlignment="1">
      <alignment horizontal="center" vertical="center"/>
    </xf>
    <xf numFmtId="4" fontId="13" fillId="4" borderId="11" xfId="0" applyNumberFormat="1" applyFont="1" applyFill="1" applyBorder="1" applyAlignment="1">
      <alignment vertical="center"/>
    </xf>
    <xf numFmtId="9" fontId="27" fillId="4" borderId="11" xfId="1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4" fontId="13" fillId="3" borderId="0" xfId="0" applyNumberFormat="1" applyFont="1" applyFill="1"/>
    <xf numFmtId="9" fontId="27" fillId="3" borderId="0" xfId="1" applyFont="1" applyFill="1" applyAlignment="1">
      <alignment horizontal="center"/>
    </xf>
    <xf numFmtId="0" fontId="13" fillId="4" borderId="11" xfId="0" applyFont="1" applyFill="1" applyBorder="1" applyAlignment="1">
      <alignment horizontal="center"/>
    </xf>
    <xf numFmtId="4" fontId="13" fillId="4" borderId="11" xfId="0" applyNumberFormat="1" applyFont="1" applyFill="1" applyBorder="1"/>
    <xf numFmtId="0" fontId="27" fillId="3" borderId="0" xfId="0" applyFont="1" applyFill="1" applyAlignment="1">
      <alignment horizontal="center"/>
    </xf>
    <xf numFmtId="4" fontId="27" fillId="3" borderId="0" xfId="0" applyNumberFormat="1" applyFont="1" applyFill="1"/>
    <xf numFmtId="9" fontId="27" fillId="0" borderId="0" xfId="1" applyFont="1" applyAlignment="1">
      <alignment horizontal="center"/>
    </xf>
    <xf numFmtId="9" fontId="13" fillId="4" borderId="11" xfId="1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4" fontId="13" fillId="0" borderId="0" xfId="0" applyNumberFormat="1" applyFont="1" applyAlignment="1">
      <alignment horizontal="right"/>
    </xf>
    <xf numFmtId="0" fontId="27" fillId="0" borderId="11" xfId="0" applyFont="1" applyBorder="1" applyAlignment="1">
      <alignment vertical="center"/>
    </xf>
    <xf numFmtId="17" fontId="27" fillId="0" borderId="11" xfId="0" applyNumberFormat="1" applyFont="1" applyBorder="1" applyAlignment="1">
      <alignment vertical="center"/>
    </xf>
    <xf numFmtId="14" fontId="27" fillId="3" borderId="11" xfId="0" applyNumberFormat="1" applyFont="1" applyFill="1" applyBorder="1" applyAlignment="1">
      <alignment vertical="center"/>
    </xf>
    <xf numFmtId="1" fontId="27" fillId="0" borderId="0" xfId="0" applyNumberFormat="1" applyFont="1"/>
    <xf numFmtId="0" fontId="13" fillId="0" borderId="11" xfId="0" applyFont="1" applyBorder="1" applyAlignment="1">
      <alignment horizontal="center" vertical="center"/>
    </xf>
    <xf numFmtId="14" fontId="28" fillId="3" borderId="11" xfId="0" applyNumberFormat="1" applyFont="1" applyFill="1" applyBorder="1" applyAlignment="1">
      <alignment horizontal="right" vertical="center"/>
    </xf>
    <xf numFmtId="10" fontId="27" fillId="0" borderId="0" xfId="1" applyNumberFormat="1" applyFont="1"/>
    <xf numFmtId="1" fontId="13" fillId="0" borderId="0" xfId="0" applyNumberFormat="1" applyFont="1"/>
    <xf numFmtId="0" fontId="13" fillId="3" borderId="0" xfId="0" applyFont="1" applyFill="1" applyAlignment="1">
      <alignment horizontal="left"/>
    </xf>
    <xf numFmtId="0" fontId="31" fillId="0" borderId="0" xfId="0" applyFont="1" applyAlignment="1">
      <alignment horizontal="left" vertical="center" wrapText="1"/>
    </xf>
    <xf numFmtId="0" fontId="31" fillId="0" borderId="0" xfId="0" applyFont="1"/>
    <xf numFmtId="0" fontId="32" fillId="0" borderId="0" xfId="0" applyFont="1" applyAlignment="1">
      <alignment horizontal="center"/>
    </xf>
    <xf numFmtId="0" fontId="13" fillId="0" borderId="11" xfId="0" applyFont="1" applyBorder="1" applyAlignment="1">
      <alignment wrapText="1"/>
    </xf>
    <xf numFmtId="4" fontId="27" fillId="0" borderId="11" xfId="0" applyNumberFormat="1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165" fontId="27" fillId="0" borderId="0" xfId="0" applyNumberFormat="1" applyFont="1" applyAlignment="1">
      <alignment vertical="top"/>
    </xf>
    <xf numFmtId="0" fontId="13" fillId="4" borderId="48" xfId="0" applyFont="1" applyFill="1" applyBorder="1"/>
    <xf numFmtId="0" fontId="13" fillId="4" borderId="59" xfId="0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2" fontId="27" fillId="0" borderId="0" xfId="0" applyNumberFormat="1" applyFont="1"/>
    <xf numFmtId="10" fontId="27" fillId="0" borderId="11" xfId="1" applyNumberFormat="1" applyFont="1" applyBorder="1" applyAlignment="1">
      <alignment horizontal="center" vertical="center"/>
    </xf>
    <xf numFmtId="0" fontId="13" fillId="0" borderId="11" xfId="0" applyFont="1" applyBorder="1"/>
    <xf numFmtId="10" fontId="27" fillId="0" borderId="11" xfId="1" applyNumberFormat="1" applyFont="1" applyBorder="1" applyAlignment="1">
      <alignment horizontal="center"/>
    </xf>
    <xf numFmtId="4" fontId="27" fillId="0" borderId="11" xfId="0" applyNumberFormat="1" applyFont="1" applyBorder="1"/>
    <xf numFmtId="0" fontId="13" fillId="3" borderId="11" xfId="0" applyFont="1" applyFill="1" applyBorder="1" applyAlignment="1">
      <alignment horizontal="left" vertical="center" wrapText="1"/>
    </xf>
    <xf numFmtId="4" fontId="27" fillId="3" borderId="11" xfId="0" applyNumberFormat="1" applyFont="1" applyFill="1" applyBorder="1" applyAlignment="1">
      <alignment horizontal="center" vertical="center"/>
    </xf>
    <xf numFmtId="4" fontId="13" fillId="3" borderId="11" xfId="0" applyNumberFormat="1" applyFont="1" applyFill="1" applyBorder="1" applyAlignment="1">
      <alignment horizontal="right" vertical="center"/>
    </xf>
    <xf numFmtId="4" fontId="27" fillId="0" borderId="11" xfId="0" applyNumberFormat="1" applyFont="1" applyBorder="1" applyAlignment="1">
      <alignment horizontal="right" vertical="center"/>
    </xf>
    <xf numFmtId="2" fontId="27" fillId="0" borderId="0" xfId="1" applyNumberFormat="1" applyFont="1"/>
    <xf numFmtId="0" fontId="13" fillId="4" borderId="11" xfId="0" applyFont="1" applyFill="1" applyBorder="1"/>
    <xf numFmtId="4" fontId="27" fillId="3" borderId="11" xfId="0" applyNumberFormat="1" applyFont="1" applyFill="1" applyBorder="1" applyAlignment="1">
      <alignment horizontal="right" vertical="center"/>
    </xf>
    <xf numFmtId="0" fontId="28" fillId="0" borderId="0" xfId="0" applyFont="1"/>
    <xf numFmtId="0" fontId="13" fillId="3" borderId="11" xfId="0" applyFont="1" applyFill="1" applyBorder="1" applyAlignment="1">
      <alignment horizontal="left" vertical="center"/>
    </xf>
    <xf numFmtId="3" fontId="27" fillId="3" borderId="1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27" fillId="3" borderId="11" xfId="0" applyFont="1" applyFill="1" applyBorder="1" applyAlignment="1">
      <alignment vertical="center" wrapText="1"/>
    </xf>
    <xf numFmtId="1" fontId="27" fillId="3" borderId="11" xfId="1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167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Border="1"/>
    <xf numFmtId="10" fontId="27" fillId="0" borderId="0" xfId="1" applyNumberFormat="1" applyFont="1" applyBorder="1" applyAlignment="1">
      <alignment horizontal="center"/>
    </xf>
    <xf numFmtId="0" fontId="13" fillId="4" borderId="11" xfId="0" applyFont="1" applyFill="1" applyBorder="1" applyAlignment="1">
      <alignment horizontal="center" vertical="center"/>
    </xf>
    <xf numFmtId="168" fontId="27" fillId="3" borderId="11" xfId="1" applyNumberFormat="1" applyFont="1" applyFill="1" applyBorder="1" applyAlignment="1">
      <alignment horizontal="center" vertical="center" wrapText="1"/>
    </xf>
    <xf numFmtId="9" fontId="27" fillId="0" borderId="0" xfId="1" applyFont="1" applyAlignment="1">
      <alignment vertical="top"/>
    </xf>
    <xf numFmtId="0" fontId="0" fillId="0" borderId="0" xfId="0" applyAlignment="1">
      <alignment horizontal="center"/>
    </xf>
    <xf numFmtId="2" fontId="27" fillId="0" borderId="0" xfId="0" applyNumberFormat="1" applyFont="1" applyAlignment="1">
      <alignment wrapText="1"/>
    </xf>
    <xf numFmtId="2" fontId="27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4" fontId="25" fillId="3" borderId="33" xfId="0" applyNumberFormat="1" applyFont="1" applyFill="1" applyBorder="1" applyAlignment="1">
      <alignment horizontal="right" vertical="center" wrapText="1"/>
    </xf>
    <xf numFmtId="14" fontId="0" fillId="0" borderId="0" xfId="0" applyNumberFormat="1" applyBorder="1"/>
    <xf numFmtId="166" fontId="0" fillId="0" borderId="0" xfId="0" applyNumberFormat="1" applyBorder="1"/>
    <xf numFmtId="4" fontId="0" fillId="0" borderId="0" xfId="2" applyNumberFormat="1" applyFont="1" applyBorder="1"/>
    <xf numFmtId="43" fontId="0" fillId="0" borderId="0" xfId="2" applyFont="1" applyBorder="1"/>
    <xf numFmtId="164" fontId="0" fillId="0" borderId="0" xfId="0" applyNumberFormat="1" applyBorder="1"/>
    <xf numFmtId="4" fontId="5" fillId="0" borderId="0" xfId="0" applyNumberFormat="1" applyFont="1" applyBorder="1"/>
    <xf numFmtId="4" fontId="20" fillId="6" borderId="46" xfId="0" applyNumberFormat="1" applyFont="1" applyFill="1" applyBorder="1" applyAlignment="1">
      <alignment horizontal="right" vertical="center"/>
    </xf>
    <xf numFmtId="17" fontId="21" fillId="5" borderId="3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25" fillId="3" borderId="16" xfId="0" applyNumberFormat="1" applyFont="1" applyFill="1" applyBorder="1" applyAlignment="1">
      <alignment horizontal="right" vertical="center" wrapText="1"/>
    </xf>
    <xf numFmtId="4" fontId="25" fillId="3" borderId="17" xfId="0" applyNumberFormat="1" applyFont="1" applyFill="1" applyBorder="1" applyAlignment="1">
      <alignment horizontal="right" vertical="center" wrapText="1"/>
    </xf>
    <xf numFmtId="4" fontId="25" fillId="3" borderId="19" xfId="0" applyNumberFormat="1" applyFont="1" applyFill="1" applyBorder="1" applyAlignment="1">
      <alignment horizontal="right" vertical="center" wrapText="1"/>
    </xf>
    <xf numFmtId="0" fontId="0" fillId="0" borderId="21" xfId="0" applyBorder="1" applyAlignment="1">
      <alignment horizontal="center" vertical="center" wrapText="1"/>
    </xf>
    <xf numFmtId="4" fontId="25" fillId="3" borderId="21" xfId="0" applyNumberFormat="1" applyFont="1" applyFill="1" applyBorder="1" applyAlignment="1">
      <alignment horizontal="right" vertical="center" wrapText="1"/>
    </xf>
    <xf numFmtId="4" fontId="25" fillId="3" borderId="22" xfId="0" applyNumberFormat="1" applyFont="1" applyFill="1" applyBorder="1" applyAlignment="1">
      <alignment horizontal="right" vertical="center" wrapText="1"/>
    </xf>
    <xf numFmtId="4" fontId="20" fillId="3" borderId="46" xfId="0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center" vertical="center" wrapText="1"/>
    </xf>
    <xf numFmtId="4" fontId="25" fillId="3" borderId="34" xfId="0" applyNumberFormat="1" applyFont="1" applyFill="1" applyBorder="1" applyAlignment="1">
      <alignment horizontal="right" vertical="center" wrapText="1"/>
    </xf>
    <xf numFmtId="4" fontId="20" fillId="6" borderId="38" xfId="0" applyNumberFormat="1" applyFont="1" applyFill="1" applyBorder="1" applyAlignment="1">
      <alignment horizontal="right" vertical="center"/>
    </xf>
    <xf numFmtId="4" fontId="20" fillId="6" borderId="33" xfId="0" applyNumberFormat="1" applyFont="1" applyFill="1" applyBorder="1" applyAlignment="1">
      <alignment horizontal="right" vertical="center"/>
    </xf>
    <xf numFmtId="4" fontId="20" fillId="6" borderId="16" xfId="0" applyNumberFormat="1" applyFont="1" applyFill="1" applyBorder="1" applyAlignment="1">
      <alignment horizontal="right" vertical="center"/>
    </xf>
    <xf numFmtId="4" fontId="20" fillId="6" borderId="17" xfId="0" applyNumberFormat="1" applyFont="1" applyFill="1" applyBorder="1" applyAlignment="1">
      <alignment horizontal="right" vertical="center"/>
    </xf>
    <xf numFmtId="4" fontId="20" fillId="6" borderId="21" xfId="0" applyNumberFormat="1" applyFont="1" applyFill="1" applyBorder="1" applyAlignment="1">
      <alignment horizontal="right" vertical="center"/>
    </xf>
    <xf numFmtId="166" fontId="1" fillId="3" borderId="11" xfId="0" applyNumberFormat="1" applyFont="1" applyFill="1" applyBorder="1" applyAlignment="1">
      <alignment vertical="center"/>
    </xf>
    <xf numFmtId="166" fontId="1" fillId="3" borderId="46" xfId="0" applyNumberFormat="1" applyFont="1" applyFill="1" applyBorder="1" applyAlignment="1">
      <alignment vertical="center"/>
    </xf>
    <xf numFmtId="4" fontId="20" fillId="3" borderId="38" xfId="0" applyNumberFormat="1" applyFont="1" applyFill="1" applyBorder="1" applyAlignment="1">
      <alignment horizontal="right" vertical="center"/>
    </xf>
    <xf numFmtId="4" fontId="20" fillId="3" borderId="33" xfId="0" applyNumberFormat="1" applyFont="1" applyFill="1" applyBorder="1" applyAlignment="1">
      <alignment horizontal="right" vertical="center"/>
    </xf>
    <xf numFmtId="4" fontId="20" fillId="3" borderId="16" xfId="0" applyNumberFormat="1" applyFont="1" applyFill="1" applyBorder="1" applyAlignment="1">
      <alignment horizontal="right" vertical="center"/>
    </xf>
    <xf numFmtId="4" fontId="20" fillId="3" borderId="17" xfId="0" applyNumberFormat="1" applyFont="1" applyFill="1" applyBorder="1" applyAlignment="1">
      <alignment horizontal="right" vertical="center"/>
    </xf>
    <xf numFmtId="4" fontId="20" fillId="3" borderId="19" xfId="0" applyNumberFormat="1" applyFont="1" applyFill="1" applyBorder="1" applyAlignment="1">
      <alignment horizontal="right" vertical="center"/>
    </xf>
    <xf numFmtId="4" fontId="20" fillId="3" borderId="21" xfId="0" applyNumberFormat="1" applyFont="1" applyFill="1" applyBorder="1" applyAlignment="1">
      <alignment horizontal="right" vertical="center"/>
    </xf>
    <xf numFmtId="4" fontId="20" fillId="3" borderId="22" xfId="0" applyNumberFormat="1" applyFont="1" applyFill="1" applyBorder="1" applyAlignment="1">
      <alignment horizontal="right" vertical="center"/>
    </xf>
    <xf numFmtId="4" fontId="25" fillId="3" borderId="46" xfId="0" applyNumberFormat="1" applyFont="1" applyFill="1" applyBorder="1" applyAlignment="1">
      <alignment horizontal="right" vertical="center" wrapText="1"/>
    </xf>
    <xf numFmtId="4" fontId="25" fillId="3" borderId="38" xfId="0" applyNumberFormat="1" applyFont="1" applyFill="1" applyBorder="1" applyAlignment="1">
      <alignment horizontal="right" vertical="center" wrapText="1"/>
    </xf>
    <xf numFmtId="4" fontId="20" fillId="6" borderId="34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/>
    </xf>
    <xf numFmtId="2" fontId="27" fillId="0" borderId="11" xfId="0" applyNumberFormat="1" applyFont="1" applyFill="1" applyBorder="1" applyAlignment="1">
      <alignment horizontal="center" vertical="center"/>
    </xf>
    <xf numFmtId="10" fontId="0" fillId="0" borderId="0" xfId="1" applyNumberFormat="1" applyFont="1"/>
    <xf numFmtId="168" fontId="28" fillId="3" borderId="11" xfId="1" applyNumberFormat="1" applyFont="1" applyFill="1" applyBorder="1" applyAlignment="1">
      <alignment horizontal="center" vertical="center" wrapText="1"/>
    </xf>
    <xf numFmtId="166" fontId="21" fillId="3" borderId="46" xfId="0" applyNumberFormat="1" applyFont="1" applyFill="1" applyBorder="1" applyAlignment="1">
      <alignment vertical="center"/>
    </xf>
    <xf numFmtId="4" fontId="20" fillId="3" borderId="34" xfId="0" applyNumberFormat="1" applyFont="1" applyFill="1" applyBorder="1" applyAlignment="1">
      <alignment horizontal="right" vertical="center"/>
    </xf>
    <xf numFmtId="4" fontId="24" fillId="5" borderId="27" xfId="0" applyNumberFormat="1" applyFont="1" applyFill="1" applyBorder="1" applyAlignment="1">
      <alignment horizontal="right" vertical="center" wrapText="1"/>
    </xf>
    <xf numFmtId="4" fontId="25" fillId="3" borderId="24" xfId="0" applyNumberFormat="1" applyFont="1" applyFill="1" applyBorder="1" applyAlignment="1">
      <alignment horizontal="right" vertical="center" wrapText="1"/>
    </xf>
    <xf numFmtId="4" fontId="20" fillId="6" borderId="24" xfId="0" applyNumberFormat="1" applyFont="1" applyFill="1" applyBorder="1" applyAlignment="1">
      <alignment horizontal="right" vertical="center"/>
    </xf>
    <xf numFmtId="4" fontId="20" fillId="3" borderId="61" xfId="0" applyNumberFormat="1" applyFont="1" applyFill="1" applyBorder="1" applyAlignment="1">
      <alignment horizontal="right" vertical="center"/>
    </xf>
    <xf numFmtId="4" fontId="20" fillId="3" borderId="62" xfId="0" applyNumberFormat="1" applyFont="1" applyFill="1" applyBorder="1" applyAlignment="1">
      <alignment horizontal="right" vertical="center"/>
    </xf>
    <xf numFmtId="4" fontId="20" fillId="3" borderId="63" xfId="0" applyNumberFormat="1" applyFont="1" applyFill="1" applyBorder="1" applyAlignment="1">
      <alignment horizontal="right" vertical="center"/>
    </xf>
    <xf numFmtId="4" fontId="20" fillId="3" borderId="64" xfId="0" applyNumberFormat="1" applyFont="1" applyFill="1" applyBorder="1" applyAlignment="1">
      <alignment horizontal="right" vertical="center"/>
    </xf>
    <xf numFmtId="169" fontId="27" fillId="0" borderId="0" xfId="2" applyNumberFormat="1" applyFont="1" applyBorder="1" applyAlignment="1">
      <alignment vertical="center"/>
    </xf>
    <xf numFmtId="0" fontId="27" fillId="0" borderId="0" xfId="0" applyFont="1" applyAlignment="1"/>
    <xf numFmtId="4" fontId="27" fillId="0" borderId="0" xfId="0" applyNumberFormat="1" applyFont="1" applyBorder="1"/>
    <xf numFmtId="0" fontId="21" fillId="5" borderId="38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9" fontId="21" fillId="0" borderId="0" xfId="1" applyFont="1" applyBorder="1" applyAlignment="1">
      <alignment horizontal="center"/>
    </xf>
    <xf numFmtId="43" fontId="23" fillId="0" borderId="0" xfId="2" applyFont="1" applyBorder="1" applyAlignment="1">
      <alignment vertical="center" textRotation="90"/>
    </xf>
    <xf numFmtId="164" fontId="21" fillId="0" borderId="0" xfId="0" applyNumberFormat="1" applyFont="1" applyBorder="1"/>
    <xf numFmtId="0" fontId="0" fillId="0" borderId="11" xfId="0" applyBorder="1" applyAlignment="1">
      <alignment horizontal="left" vertical="center" wrapText="1"/>
    </xf>
    <xf numFmtId="4" fontId="27" fillId="0" borderId="11" xfId="2" applyNumberFormat="1" applyFont="1" applyBorder="1" applyAlignment="1">
      <alignment vertical="center"/>
    </xf>
    <xf numFmtId="0" fontId="27" fillId="0" borderId="9" xfId="0" applyFont="1" applyBorder="1"/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5" fillId="0" borderId="15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5" fillId="0" borderId="11" xfId="0" applyFont="1" applyBorder="1" applyAlignment="1">
      <alignment horizontal="center" vertical="top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7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center"/>
    </xf>
    <xf numFmtId="0" fontId="13" fillId="3" borderId="58" xfId="0" applyFont="1" applyFill="1" applyBorder="1" applyAlignment="1">
      <alignment horizontal="left"/>
    </xf>
    <xf numFmtId="0" fontId="13" fillId="3" borderId="57" xfId="0" applyFont="1" applyFill="1" applyBorder="1" applyAlignment="1">
      <alignment horizontal="left"/>
    </xf>
    <xf numFmtId="0" fontId="13" fillId="3" borderId="46" xfId="0" applyFont="1" applyFill="1" applyBorder="1" applyAlignment="1">
      <alignment horizontal="left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3" fillId="4" borderId="58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13" fillId="4" borderId="27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27" fillId="3" borderId="58" xfId="0" applyFont="1" applyFill="1" applyBorder="1" applyAlignment="1">
      <alignment horizontal="left" vertical="center" wrapText="1"/>
    </xf>
    <xf numFmtId="0" fontId="27" fillId="3" borderId="46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27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166" fontId="0" fillId="3" borderId="33" xfId="0" applyNumberFormat="1" applyFill="1" applyBorder="1" applyAlignment="1">
      <alignment horizontal="center" vertical="center"/>
    </xf>
    <xf numFmtId="166" fontId="0" fillId="3" borderId="27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1" fillId="5" borderId="41" xfId="0" applyFont="1" applyFill="1" applyBorder="1" applyAlignment="1">
      <alignment horizontal="right" vertical="center"/>
    </xf>
    <xf numFmtId="0" fontId="21" fillId="5" borderId="43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right" vertical="center"/>
    </xf>
    <xf numFmtId="0" fontId="21" fillId="5" borderId="57" xfId="0" applyFont="1" applyFill="1" applyBorder="1" applyAlignment="1">
      <alignment horizontal="right" vertical="center"/>
    </xf>
    <xf numFmtId="166" fontId="21" fillId="5" borderId="33" xfId="0" applyNumberFormat="1" applyFont="1" applyFill="1" applyBorder="1" applyAlignment="1">
      <alignment horizontal="center" vertical="center"/>
    </xf>
    <xf numFmtId="166" fontId="21" fillId="5" borderId="27" xfId="0" applyNumberFormat="1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right" vertical="center"/>
    </xf>
    <xf numFmtId="0" fontId="21" fillId="5" borderId="38" xfId="0" applyFont="1" applyFill="1" applyBorder="1" applyAlignment="1">
      <alignment horizontal="right" vertical="center"/>
    </xf>
    <xf numFmtId="0" fontId="0" fillId="0" borderId="54" xfId="0" applyBorder="1" applyAlignment="1">
      <alignment horizontal="left" vertical="center" wrapText="1"/>
    </xf>
    <xf numFmtId="0" fontId="21" fillId="5" borderId="58" xfId="0" applyFont="1" applyFill="1" applyBorder="1" applyAlignment="1">
      <alignment horizontal="center" vertical="center"/>
    </xf>
    <xf numFmtId="0" fontId="21" fillId="5" borderId="46" xfId="0" applyFont="1" applyFill="1" applyBorder="1" applyAlignment="1">
      <alignment horizontal="center" vertical="center"/>
    </xf>
    <xf numFmtId="0" fontId="21" fillId="5" borderId="39" xfId="0" applyFont="1" applyFill="1" applyBorder="1" applyAlignment="1">
      <alignment horizontal="right" vertical="center"/>
    </xf>
    <xf numFmtId="0" fontId="21" fillId="5" borderId="40" xfId="0" applyFont="1" applyFill="1" applyBorder="1" applyAlignment="1">
      <alignment horizontal="right" vertical="center"/>
    </xf>
    <xf numFmtId="0" fontId="0" fillId="0" borderId="11" xfId="0" applyBorder="1" applyAlignment="1">
      <alignment horizontal="left" vertical="center" wrapText="1"/>
    </xf>
    <xf numFmtId="166" fontId="21" fillId="3" borderId="33" xfId="0" applyNumberFormat="1" applyFont="1" applyFill="1" applyBorder="1" applyAlignment="1">
      <alignment horizontal="center" vertical="center"/>
    </xf>
    <xf numFmtId="166" fontId="21" fillId="3" borderId="27" xfId="0" applyNumberFormat="1" applyFont="1" applyFill="1" applyBorder="1" applyAlignment="1">
      <alignment horizontal="center" vertical="center"/>
    </xf>
    <xf numFmtId="4" fontId="21" fillId="0" borderId="11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43" fontId="5" fillId="0" borderId="0" xfId="2" applyFont="1" applyBorder="1" applyAlignment="1">
      <alignment horizontal="center" textRotation="90"/>
    </xf>
    <xf numFmtId="43" fontId="35" fillId="0" borderId="0" xfId="2" applyFont="1" applyBorder="1" applyAlignment="1">
      <alignment horizontal="center" vertical="center" textRotation="90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Medium7"/>
  <colors>
    <mruColors>
      <color rgb="FF2BF52B"/>
      <color rgb="FF0000CC"/>
      <color rgb="FFCCFFCC"/>
      <color rgb="FF99FF99"/>
      <color rgb="FFE9F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Resultados: Producción de Café Pergamino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'Prop. Negocios'!$C$306</c:f>
              <c:strCache>
                <c:ptCount val="1"/>
                <c:pt idx="0">
                  <c:v>Prog.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'Prop. Negocios'!$B$307:$B$310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Negocios'!$C$307:$C$310</c:f>
              <c:numCache>
                <c:formatCode>#,##0.00</c:formatCode>
                <c:ptCount val="4"/>
                <c:pt idx="0">
                  <c:v>2200</c:v>
                </c:pt>
                <c:pt idx="1">
                  <c:v>2500</c:v>
                </c:pt>
                <c:pt idx="2">
                  <c:v>2500</c:v>
                </c:pt>
                <c:pt idx="3">
                  <c:v>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B-4343-8A1B-A7290753D052}"/>
            </c:ext>
          </c:extLst>
        </c:ser>
        <c:ser>
          <c:idx val="1"/>
          <c:order val="1"/>
          <c:tx>
            <c:strRef>
              <c:f>'Prop. Negocios'!$D$306</c:f>
              <c:strCache>
                <c:ptCount val="1"/>
                <c:pt idx="0">
                  <c:v>Ejec.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'Prop. Negocios'!$B$307:$B$310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Negocios'!$D$307:$D$310</c:f>
              <c:numCache>
                <c:formatCode>#,##0.00</c:formatCode>
                <c:ptCount val="4"/>
                <c:pt idx="0">
                  <c:v>1800</c:v>
                </c:pt>
                <c:pt idx="1">
                  <c:v>1990</c:v>
                </c:pt>
                <c:pt idx="2">
                  <c:v>2100</c:v>
                </c:pt>
                <c:pt idx="3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B-4343-8A1B-A7290753D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00216"/>
        <c:axId val="302416160"/>
      </c:barChart>
      <c:catAx>
        <c:axId val="30190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2416160"/>
        <c:crosses val="autoZero"/>
        <c:auto val="1"/>
        <c:lblAlgn val="ctr"/>
        <c:lblOffset val="100"/>
        <c:noMultiLvlLbl val="0"/>
      </c:catAx>
      <c:valAx>
        <c:axId val="3024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190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Ventas</a:t>
            </a:r>
            <a:r>
              <a:rPr lang="es-PE" baseline="0"/>
              <a:t> totales</a:t>
            </a:r>
            <a:endParaRPr lang="es-P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6920384951881"/>
          <c:y val="0.18560185185185185"/>
          <c:w val="0.83953018372703414"/>
          <c:h val="0.614984324876057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'Hoja de Calculo'!$B$21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'Hoja de Calculo'!$A$22:$A$25</c:f>
              <c:strCache>
                <c:ptCount val="4"/>
                <c:pt idx="0">
                  <c:v>Año Base</c:v>
                </c:pt>
                <c:pt idx="1">
                  <c:v>Año1</c:v>
                </c:pt>
                <c:pt idx="2">
                  <c:v>Año2</c:v>
                </c:pt>
                <c:pt idx="3">
                  <c:v>Año3</c:v>
                </c:pt>
              </c:strCache>
            </c:strRef>
          </c:cat>
          <c:val>
            <c:numRef>
              <c:f>'Hoja de Calculo'!$B$22:$B$25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C-47A6-831A-31EABDC833D0}"/>
            </c:ext>
          </c:extLst>
        </c:ser>
        <c:ser>
          <c:idx val="1"/>
          <c:order val="1"/>
          <c:tx>
            <c:strRef>
              <c:f>'Hoja de Calculo'!$C$21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'Hoja de Calculo'!$A$22:$A$25</c:f>
              <c:strCache>
                <c:ptCount val="4"/>
                <c:pt idx="0">
                  <c:v>Año Base</c:v>
                </c:pt>
                <c:pt idx="1">
                  <c:v>Año1</c:v>
                </c:pt>
                <c:pt idx="2">
                  <c:v>Año2</c:v>
                </c:pt>
                <c:pt idx="3">
                  <c:v>Año3</c:v>
                </c:pt>
              </c:strCache>
            </c:strRef>
          </c:cat>
          <c:val>
            <c:numRef>
              <c:f>'Hoja de Calculo'!$C$22:$C$25</c:f>
              <c:numCache>
                <c:formatCode>#,##0.00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C-47A6-831A-31EABDC83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505103"/>
        <c:axId val="214495119"/>
        <c:axId val="0"/>
      </c:bar3DChart>
      <c:catAx>
        <c:axId val="21450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4495119"/>
        <c:crosses val="autoZero"/>
        <c:auto val="1"/>
        <c:lblAlgn val="ctr"/>
        <c:lblOffset val="100"/>
        <c:noMultiLvlLbl val="0"/>
      </c:catAx>
      <c:valAx>
        <c:axId val="21449511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450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Impactos:</a:t>
            </a:r>
            <a:r>
              <a:rPr lang="es-ES_tradnl" baseline="0"/>
              <a:t> Producción de Café Pergamino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'Prop. Negocios'!$C$328</c:f>
              <c:strCache>
                <c:ptCount val="1"/>
                <c:pt idx="0">
                  <c:v>S/PNT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'Prop. Negocios'!$B$329:$B$332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Negocios'!$C$329:$C$332</c:f>
              <c:numCache>
                <c:formatCode>#,##0.00</c:formatCode>
                <c:ptCount val="4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6-4675-A165-397B94898F58}"/>
            </c:ext>
          </c:extLst>
        </c:ser>
        <c:ser>
          <c:idx val="1"/>
          <c:order val="1"/>
          <c:tx>
            <c:strRef>
              <c:f>'Prop. Negocios'!$D$328</c:f>
              <c:strCache>
                <c:ptCount val="1"/>
                <c:pt idx="0">
                  <c:v>Ejec.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'Prop. Negocios'!$B$329:$B$332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Negocios'!$D$329:$D$332</c:f>
              <c:numCache>
                <c:formatCode>#,##0.00</c:formatCode>
                <c:ptCount val="4"/>
                <c:pt idx="0">
                  <c:v>1800</c:v>
                </c:pt>
                <c:pt idx="1">
                  <c:v>1990</c:v>
                </c:pt>
                <c:pt idx="2">
                  <c:v>2100</c:v>
                </c:pt>
                <c:pt idx="3">
                  <c:v>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6-4675-A165-397B94898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214952"/>
        <c:axId val="301243792"/>
      </c:barChart>
      <c:catAx>
        <c:axId val="35021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1243792"/>
        <c:crosses val="autoZero"/>
        <c:auto val="1"/>
        <c:lblAlgn val="ctr"/>
        <c:lblOffset val="100"/>
        <c:noMultiLvlLbl val="0"/>
      </c:catAx>
      <c:valAx>
        <c:axId val="3012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021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Resultados: Ingresos por Café Pergamino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'Prop. Negocios'!$C$425</c:f>
              <c:strCache>
                <c:ptCount val="1"/>
                <c:pt idx="0">
                  <c:v>Prog.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'Prop. Negocios'!$B$426:$B$429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Negocios'!$C$426:$C$429</c:f>
              <c:numCache>
                <c:formatCode>#,##0</c:formatCode>
                <c:ptCount val="4"/>
                <c:pt idx="0">
                  <c:v>770000</c:v>
                </c:pt>
                <c:pt idx="1">
                  <c:v>875000</c:v>
                </c:pt>
                <c:pt idx="2">
                  <c:v>875000</c:v>
                </c:pt>
                <c:pt idx="3">
                  <c:v>2520000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D-486D-8323-B7EF06BA2B68}"/>
            </c:ext>
          </c:extLst>
        </c:ser>
        <c:ser>
          <c:idx val="1"/>
          <c:order val="1"/>
          <c:tx>
            <c:strRef>
              <c:f>'Prop. Negocios'!$D$425</c:f>
              <c:strCache>
                <c:ptCount val="1"/>
                <c:pt idx="0">
                  <c:v>Ejec.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'Prop. Negocios'!$B$426:$B$429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Negocios'!$D$426:$D$429</c:f>
              <c:numCache>
                <c:formatCode>#,##0</c:formatCode>
                <c:ptCount val="4"/>
                <c:pt idx="0">
                  <c:v>640620</c:v>
                </c:pt>
                <c:pt idx="1">
                  <c:v>692281.2</c:v>
                </c:pt>
                <c:pt idx="2">
                  <c:v>673260</c:v>
                </c:pt>
                <c:pt idx="3">
                  <c:v>2006161.2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D-486D-8323-B7EF06BA2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54984"/>
        <c:axId val="301902592"/>
      </c:barChart>
      <c:catAx>
        <c:axId val="35075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1902592"/>
        <c:crosses val="autoZero"/>
        <c:auto val="1"/>
        <c:lblAlgn val="ctr"/>
        <c:lblOffset val="100"/>
        <c:noMultiLvlLbl val="0"/>
      </c:catAx>
      <c:valAx>
        <c:axId val="3019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075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Impactos:</a:t>
            </a:r>
            <a:r>
              <a:rPr lang="es-ES_tradnl" baseline="0"/>
              <a:t> Ingresos por Café Pergamino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'Prop. Negocios'!$C$470</c:f>
              <c:strCache>
                <c:ptCount val="1"/>
                <c:pt idx="0">
                  <c:v>S/PNT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'Prop. Negocios'!$B$471:$B$474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Negocios'!$C$471:$C$474</c:f>
              <c:numCache>
                <c:formatCode>#,##0.00</c:formatCode>
                <c:ptCount val="4"/>
                <c:pt idx="0">
                  <c:v>576000</c:v>
                </c:pt>
                <c:pt idx="1">
                  <c:v>576000</c:v>
                </c:pt>
                <c:pt idx="2">
                  <c:v>576000</c:v>
                </c:pt>
                <c:pt idx="3">
                  <c:v>1728000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1-4428-AAD3-93E7C64AB976}"/>
            </c:ext>
          </c:extLst>
        </c:ser>
        <c:ser>
          <c:idx val="1"/>
          <c:order val="1"/>
          <c:tx>
            <c:strRef>
              <c:f>'Prop. Negocios'!$D$470</c:f>
              <c:strCache>
                <c:ptCount val="1"/>
                <c:pt idx="0">
                  <c:v>Ejec.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'Prop. Negocios'!$B$471:$B$474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Negocios'!$D$471:$D$474</c:f>
              <c:numCache>
                <c:formatCode>#,##0.00</c:formatCode>
                <c:ptCount val="4"/>
                <c:pt idx="0">
                  <c:v>640620</c:v>
                </c:pt>
                <c:pt idx="1">
                  <c:v>692281.2</c:v>
                </c:pt>
                <c:pt idx="2">
                  <c:v>673260</c:v>
                </c:pt>
                <c:pt idx="3" formatCode="#,##0.0">
                  <c:v>2006161.2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1-4428-AAD3-93E7C64AB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32176"/>
        <c:axId val="226732568"/>
      </c:barChart>
      <c:catAx>
        <c:axId val="22673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6732568"/>
        <c:crosses val="autoZero"/>
        <c:auto val="1"/>
        <c:lblAlgn val="ctr"/>
        <c:lblOffset val="100"/>
        <c:noMultiLvlLbl val="0"/>
      </c:catAx>
      <c:valAx>
        <c:axId val="22673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673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Resultados: Utilidades por Café Pergamino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'Prop. Negocios'!$C$448</c:f>
              <c:strCache>
                <c:ptCount val="1"/>
                <c:pt idx="0">
                  <c:v>Prog.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'Prop. Negocios'!$B$449:$B$452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Negocios'!$C$449:$C$452</c:f>
              <c:numCache>
                <c:formatCode>#,##0</c:formatCode>
                <c:ptCount val="4"/>
                <c:pt idx="0">
                  <c:v>192500</c:v>
                </c:pt>
                <c:pt idx="1">
                  <c:v>218750</c:v>
                </c:pt>
                <c:pt idx="2">
                  <c:v>218750</c:v>
                </c:pt>
                <c:pt idx="3">
                  <c:v>630000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E-477A-915E-55EE17D5E5DD}"/>
            </c:ext>
          </c:extLst>
        </c:ser>
        <c:ser>
          <c:idx val="1"/>
          <c:order val="1"/>
          <c:tx>
            <c:strRef>
              <c:f>'Prop. Negocios'!$D$448</c:f>
              <c:strCache>
                <c:ptCount val="1"/>
                <c:pt idx="0">
                  <c:v>Ejec.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'Prop. Negocios'!$B$449:$B$452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Negocios'!$D$449:$D$452</c:f>
              <c:numCache>
                <c:formatCode>#,##0</c:formatCode>
                <c:ptCount val="4"/>
                <c:pt idx="0">
                  <c:v>160155</c:v>
                </c:pt>
                <c:pt idx="1">
                  <c:v>173070.3</c:v>
                </c:pt>
                <c:pt idx="2">
                  <c:v>168315</c:v>
                </c:pt>
                <c:pt idx="3">
                  <c:v>501540.3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E-477A-915E-55EE17D5E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886544"/>
        <c:axId val="350886936"/>
      </c:barChart>
      <c:catAx>
        <c:axId val="35088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0886936"/>
        <c:crosses val="autoZero"/>
        <c:auto val="1"/>
        <c:lblAlgn val="ctr"/>
        <c:lblOffset val="100"/>
        <c:noMultiLvlLbl val="0"/>
      </c:catAx>
      <c:valAx>
        <c:axId val="350886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088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Impactos:</a:t>
            </a:r>
            <a:r>
              <a:rPr lang="es-ES_tradnl" baseline="0"/>
              <a:t> Utilidades por Café Pergamino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'Prop. Negocios'!$C$493</c:f>
              <c:strCache>
                <c:ptCount val="1"/>
                <c:pt idx="0">
                  <c:v>S/PNT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'Prop. Negocios'!$B$494:$B$497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Negocios'!$C$494:$C$497</c:f>
              <c:numCache>
                <c:formatCode>#,##0.00</c:formatCode>
                <c:ptCount val="4"/>
                <c:pt idx="0">
                  <c:v>144000</c:v>
                </c:pt>
                <c:pt idx="1">
                  <c:v>144000</c:v>
                </c:pt>
                <c:pt idx="2">
                  <c:v>144000</c:v>
                </c:pt>
                <c:pt idx="3">
                  <c:v>432000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2-4860-9555-9B86075AEE07}"/>
            </c:ext>
          </c:extLst>
        </c:ser>
        <c:ser>
          <c:idx val="1"/>
          <c:order val="1"/>
          <c:tx>
            <c:strRef>
              <c:f>'Prop. Negocios'!$D$493</c:f>
              <c:strCache>
                <c:ptCount val="1"/>
                <c:pt idx="0">
                  <c:v>Ejec.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'Prop. Negocios'!$B$494:$B$497</c:f>
              <c:strCache>
                <c:ptCount val="4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Total</c:v>
                </c:pt>
              </c:strCache>
            </c:strRef>
          </c:cat>
          <c:val>
            <c:numRef>
              <c:f>'Prop. Negocios'!$D$494:$D$497</c:f>
              <c:numCache>
                <c:formatCode>#,##0.00</c:formatCode>
                <c:ptCount val="4"/>
                <c:pt idx="0">
                  <c:v>160155</c:v>
                </c:pt>
                <c:pt idx="1">
                  <c:v>173070.3</c:v>
                </c:pt>
                <c:pt idx="2">
                  <c:v>168315</c:v>
                </c:pt>
                <c:pt idx="3" formatCode="#,##0.0">
                  <c:v>501540.3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2-4860-9555-9B86075AE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731784"/>
        <c:axId val="226731392"/>
      </c:barChart>
      <c:catAx>
        <c:axId val="22673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6731392"/>
        <c:crosses val="autoZero"/>
        <c:auto val="1"/>
        <c:lblAlgn val="ctr"/>
        <c:lblOffset val="100"/>
        <c:noMultiLvlLbl val="0"/>
      </c:catAx>
      <c:valAx>
        <c:axId val="226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673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Producto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'Hoja de Calculo'!$B$6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Calculo'!$A$7:$A$10</c:f>
              <c:strCache>
                <c:ptCount val="4"/>
                <c:pt idx="0">
                  <c:v>Año Base</c:v>
                </c:pt>
                <c:pt idx="1">
                  <c:v>Año1</c:v>
                </c:pt>
                <c:pt idx="2">
                  <c:v>Año2</c:v>
                </c:pt>
                <c:pt idx="3">
                  <c:v>Año3</c:v>
                </c:pt>
              </c:strCache>
            </c:strRef>
          </c:cat>
          <c:val>
            <c:numRef>
              <c:f>'Hoja de Calculo'!$B$7:$B$10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3-4248-A9AD-D6ADD98FF11B}"/>
            </c:ext>
          </c:extLst>
        </c:ser>
        <c:ser>
          <c:idx val="1"/>
          <c:order val="1"/>
          <c:tx>
            <c:strRef>
              <c:f>'Hoja de Calculo'!$C$6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2.3269346904553904E-2"/>
                  <c:y val="-4.206098843322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3-4248-A9AD-D6ADD98FF11B}"/>
                </c:ext>
              </c:extLst>
            </c:dLbl>
            <c:dLbl>
              <c:idx val="2"/>
              <c:layout>
                <c:manualLayout>
                  <c:x val="1.3961608142732342E-2"/>
                  <c:y val="-1.2618296529968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43-4248-A9AD-D6ADD98FF11B}"/>
                </c:ext>
              </c:extLst>
            </c:dLbl>
            <c:dLbl>
              <c:idx val="3"/>
              <c:layout>
                <c:manualLayout>
                  <c:x val="2.5596281595009294E-2"/>
                  <c:y val="-8.4121976866456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43-4248-A9AD-D6ADD98FF1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Calculo'!$A$7:$A$10</c:f>
              <c:strCache>
                <c:ptCount val="4"/>
                <c:pt idx="0">
                  <c:v>Año Base</c:v>
                </c:pt>
                <c:pt idx="1">
                  <c:v>Año1</c:v>
                </c:pt>
                <c:pt idx="2">
                  <c:v>Año2</c:v>
                </c:pt>
                <c:pt idx="3">
                  <c:v>Año3</c:v>
                </c:pt>
              </c:strCache>
            </c:strRef>
          </c:cat>
          <c:val>
            <c:numRef>
              <c:f>'Hoja de Calculo'!$C$7:$C$10</c:f>
              <c:numCache>
                <c:formatCode>#,##0.00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3-4248-A9AD-D6ADD98FF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4937423"/>
        <c:axId val="275549535"/>
        <c:axId val="0"/>
      </c:bar3DChart>
      <c:catAx>
        <c:axId val="274937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5549535"/>
        <c:crosses val="autoZero"/>
        <c:auto val="1"/>
        <c:lblAlgn val="ctr"/>
        <c:lblOffset val="100"/>
        <c:noMultiLvlLbl val="0"/>
      </c:catAx>
      <c:valAx>
        <c:axId val="27554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4937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Ventas</a:t>
            </a:r>
            <a:r>
              <a:rPr lang="es-PE" baseline="0"/>
              <a:t> totales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6920384951881"/>
          <c:y val="0.18560185185185185"/>
          <c:w val="0.83953018372703414"/>
          <c:h val="0.614984324876057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'Hoja de Calculo'!$B$21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Calculo'!$A$22:$A$25</c:f>
              <c:strCache>
                <c:ptCount val="4"/>
                <c:pt idx="0">
                  <c:v>Año Base</c:v>
                </c:pt>
                <c:pt idx="1">
                  <c:v>Año1</c:v>
                </c:pt>
                <c:pt idx="2">
                  <c:v>Año2</c:v>
                </c:pt>
                <c:pt idx="3">
                  <c:v>Año3</c:v>
                </c:pt>
              </c:strCache>
            </c:strRef>
          </c:cat>
          <c:val>
            <c:numRef>
              <c:f>'Hoja de Calculo'!$B$22:$B$25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3-4D6B-8491-02B80F121CAB}"/>
            </c:ext>
          </c:extLst>
        </c:ser>
        <c:ser>
          <c:idx val="1"/>
          <c:order val="1"/>
          <c:tx>
            <c:strRef>
              <c:f>'Hoja de Calculo'!$C$21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8691591841700696E-2"/>
                  <c:y val="-1.2012012012012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73-4D6B-8491-02B80F121C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Calculo'!$A$22:$A$25</c:f>
              <c:strCache>
                <c:ptCount val="4"/>
                <c:pt idx="0">
                  <c:v>Año Base</c:v>
                </c:pt>
                <c:pt idx="1">
                  <c:v>Año1</c:v>
                </c:pt>
                <c:pt idx="2">
                  <c:v>Año2</c:v>
                </c:pt>
                <c:pt idx="3">
                  <c:v>Año3</c:v>
                </c:pt>
              </c:strCache>
            </c:strRef>
          </c:cat>
          <c:val>
            <c:numRef>
              <c:f>'Hoja de Calculo'!$C$22:$C$25</c:f>
              <c:numCache>
                <c:formatCode>#,##0.00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3-4D6B-8491-02B80F121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505103"/>
        <c:axId val="214495119"/>
        <c:axId val="0"/>
      </c:bar3DChart>
      <c:catAx>
        <c:axId val="21450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4495119"/>
        <c:crosses val="autoZero"/>
        <c:auto val="1"/>
        <c:lblAlgn val="ctr"/>
        <c:lblOffset val="100"/>
        <c:noMultiLvlLbl val="0"/>
      </c:catAx>
      <c:valAx>
        <c:axId val="21449511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450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Producto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'Hoja de Calculo'!$B$6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Calculo'!$A$7:$A$10</c:f>
              <c:strCache>
                <c:ptCount val="4"/>
                <c:pt idx="0">
                  <c:v>Año Base</c:v>
                </c:pt>
                <c:pt idx="1">
                  <c:v>Año1</c:v>
                </c:pt>
                <c:pt idx="2">
                  <c:v>Año2</c:v>
                </c:pt>
                <c:pt idx="3">
                  <c:v>Año3</c:v>
                </c:pt>
              </c:strCache>
            </c:strRef>
          </c:cat>
          <c:val>
            <c:numRef>
              <c:f>'Hoja de Calculo'!$B$7:$B$10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9-424F-9998-A47A5D7B81DC}"/>
            </c:ext>
          </c:extLst>
        </c:ser>
        <c:ser>
          <c:idx val="1"/>
          <c:order val="1"/>
          <c:tx>
            <c:strRef>
              <c:f>'Hoja de Calculo'!$C$6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Calculo'!$A$7:$A$10</c:f>
              <c:strCache>
                <c:ptCount val="4"/>
                <c:pt idx="0">
                  <c:v>Año Base</c:v>
                </c:pt>
                <c:pt idx="1">
                  <c:v>Año1</c:v>
                </c:pt>
                <c:pt idx="2">
                  <c:v>Año2</c:v>
                </c:pt>
                <c:pt idx="3">
                  <c:v>Año3</c:v>
                </c:pt>
              </c:strCache>
            </c:strRef>
          </c:cat>
          <c:val>
            <c:numRef>
              <c:f>'Hoja de Calculo'!$C$7:$C$10</c:f>
              <c:numCache>
                <c:formatCode>#,##0.00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9-424F-9998-A47A5D7B8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4937423"/>
        <c:axId val="275549535"/>
        <c:axId val="0"/>
      </c:bar3DChart>
      <c:catAx>
        <c:axId val="274937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5549535"/>
        <c:crosses val="autoZero"/>
        <c:auto val="1"/>
        <c:lblAlgn val="ctr"/>
        <c:lblOffset val="100"/>
        <c:noMultiLvlLbl val="0"/>
      </c:catAx>
      <c:valAx>
        <c:axId val="27554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4937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1016000</xdr:colOff>
      <xdr:row>290</xdr:row>
      <xdr:rowOff>31750</xdr:rowOff>
    </xdr:from>
    <xdr:to>
      <xdr:col>6</xdr:col>
      <xdr:colOff>88900</xdr:colOff>
      <xdr:row>303</xdr:row>
      <xdr:rowOff>177800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901700</xdr:colOff>
      <xdr:row>312</xdr:row>
      <xdr:rowOff>25400</xdr:rowOff>
    </xdr:from>
    <xdr:to>
      <xdr:col>6</xdr:col>
      <xdr:colOff>50800</xdr:colOff>
      <xdr:row>325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1016000</xdr:colOff>
      <xdr:row>409</xdr:row>
      <xdr:rowOff>31750</xdr:rowOff>
    </xdr:from>
    <xdr:to>
      <xdr:col>6</xdr:col>
      <xdr:colOff>88900</xdr:colOff>
      <xdr:row>422</xdr:row>
      <xdr:rowOff>177800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901700</xdr:colOff>
      <xdr:row>454</xdr:row>
      <xdr:rowOff>25400</xdr:rowOff>
    </xdr:from>
    <xdr:to>
      <xdr:col>6</xdr:col>
      <xdr:colOff>50800</xdr:colOff>
      <xdr:row>467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1016000</xdr:colOff>
      <xdr:row>431</xdr:row>
      <xdr:rowOff>31750</xdr:rowOff>
    </xdr:from>
    <xdr:to>
      <xdr:col>6</xdr:col>
      <xdr:colOff>88900</xdr:colOff>
      <xdr:row>445</xdr:row>
      <xdr:rowOff>177800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901700</xdr:colOff>
      <xdr:row>477</xdr:row>
      <xdr:rowOff>25400</xdr:rowOff>
    </xdr:from>
    <xdr:to>
      <xdr:col>6</xdr:col>
      <xdr:colOff>50800</xdr:colOff>
      <xdr:row>490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1514476</xdr:colOff>
      <xdr:row>21</xdr:row>
      <xdr:rowOff>76199</xdr:rowOff>
    </xdr:from>
    <xdr:to>
      <xdr:col>7</xdr:col>
      <xdr:colOff>76200</xdr:colOff>
      <xdr:row>36</xdr:row>
      <xdr:rowOff>95249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914400</xdr:colOff>
      <xdr:row>71</xdr:row>
      <xdr:rowOff>76200</xdr:rowOff>
    </xdr:from>
    <xdr:to>
      <xdr:col>7</xdr:col>
      <xdr:colOff>133349</xdr:colOff>
      <xdr:row>87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490537</xdr:colOff>
      <xdr:row>3</xdr:row>
      <xdr:rowOff>142875</xdr:rowOff>
    </xdr:from>
    <xdr:to>
      <xdr:col>9</xdr:col>
      <xdr:colOff>33337</xdr:colOff>
      <xdr:row>17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271462</xdr:colOff>
      <xdr:row>20</xdr:row>
      <xdr:rowOff>47625</xdr:rowOff>
    </xdr:from>
    <xdr:to>
      <xdr:col>8</xdr:col>
      <xdr:colOff>652462</xdr:colOff>
      <xdr:row>33</xdr:row>
      <xdr:rowOff>190500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5"/>
  <sheetViews>
    <sheetView view="pageLayout" zoomScale="90" zoomScaleNormal="100" zoomScalePageLayoutView="90" workbookViewId="0">
      <selection activeCell="G20" sqref="G20"/>
    </sheetView>
  </sheetViews>
  <sheetFormatPr baseColWidth="10" defaultRowHeight="15.6" x14ac:dyDescent="0.3"/>
  <cols>
    <col min="1" max="1" width="20.59765625" customWidth="1"/>
    <col min="2" max="2" width="12.5" customWidth="1"/>
    <col min="3" max="3" width="12.59765625" customWidth="1"/>
    <col min="4" max="4" width="11.3984375" customWidth="1"/>
    <col min="5" max="5" width="10.5" customWidth="1"/>
    <col min="6" max="6" width="10.19921875" customWidth="1"/>
    <col min="7" max="7" width="10.59765625" customWidth="1"/>
  </cols>
  <sheetData>
    <row r="1" spans="1:7" ht="6" customHeight="1" x14ac:dyDescent="0.3"/>
    <row r="2" spans="1:7" ht="16.2" thickBot="1" x14ac:dyDescent="0.35">
      <c r="A2" s="399" t="s">
        <v>72</v>
      </c>
      <c r="B2" s="399"/>
      <c r="C2" s="399"/>
      <c r="D2" s="399"/>
      <c r="E2" s="399"/>
      <c r="F2" s="399"/>
      <c r="G2" s="399"/>
    </row>
    <row r="3" spans="1:7" ht="16.2" thickBot="1" x14ac:dyDescent="0.35">
      <c r="A3" s="113"/>
      <c r="B3" s="113"/>
      <c r="C3" s="113"/>
      <c r="D3" s="113"/>
      <c r="E3" s="116" t="s">
        <v>134</v>
      </c>
      <c r="F3" s="113"/>
      <c r="G3" s="117"/>
    </row>
    <row r="4" spans="1:7" ht="16.2" thickBot="1" x14ac:dyDescent="0.35"/>
    <row r="5" spans="1:7" ht="16.2" thickBot="1" x14ac:dyDescent="0.35">
      <c r="A5" s="2" t="s">
        <v>1</v>
      </c>
      <c r="B5" s="400"/>
      <c r="C5" s="401"/>
      <c r="D5" s="401"/>
      <c r="E5" s="401"/>
      <c r="F5" s="401"/>
      <c r="G5" s="402"/>
    </row>
    <row r="6" spans="1:7" ht="9" customHeight="1" thickBot="1" x14ac:dyDescent="0.35">
      <c r="A6" s="2"/>
    </row>
    <row r="7" spans="1:7" x14ac:dyDescent="0.3">
      <c r="A7" s="2" t="s">
        <v>2</v>
      </c>
      <c r="B7" s="350"/>
      <c r="C7" s="351"/>
      <c r="D7" s="351"/>
      <c r="E7" s="351"/>
      <c r="F7" s="351"/>
      <c r="G7" s="352"/>
    </row>
    <row r="8" spans="1:7" ht="16.2" thickBot="1" x14ac:dyDescent="0.35">
      <c r="A8" s="2"/>
      <c r="B8" s="353"/>
      <c r="C8" s="354"/>
      <c r="D8" s="354"/>
      <c r="E8" s="354"/>
      <c r="F8" s="354"/>
      <c r="G8" s="355"/>
    </row>
    <row r="9" spans="1:7" ht="8.1" customHeight="1" thickBot="1" x14ac:dyDescent="0.35">
      <c r="A9" s="2"/>
    </row>
    <row r="10" spans="1:7" ht="16.2" thickBot="1" x14ac:dyDescent="0.35">
      <c r="A10" s="2" t="s">
        <v>0</v>
      </c>
      <c r="B10" s="393"/>
      <c r="C10" s="394"/>
      <c r="E10" s="2" t="s">
        <v>3</v>
      </c>
      <c r="F10" s="3"/>
    </row>
    <row r="11" spans="1:7" ht="8.1" customHeight="1" thickBot="1" x14ac:dyDescent="0.35">
      <c r="B11" s="1"/>
      <c r="C11" s="1"/>
    </row>
    <row r="12" spans="1:7" ht="16.2" thickBot="1" x14ac:dyDescent="0.35">
      <c r="A12" t="s">
        <v>19</v>
      </c>
      <c r="B12" s="393"/>
      <c r="C12" s="394"/>
      <c r="E12" s="2" t="s">
        <v>4</v>
      </c>
      <c r="F12" s="4"/>
    </row>
    <row r="13" spans="1:7" ht="8.1" customHeight="1" thickBot="1" x14ac:dyDescent="0.35"/>
    <row r="14" spans="1:7" ht="16.2" thickBot="1" x14ac:dyDescent="0.35">
      <c r="A14" t="s">
        <v>5</v>
      </c>
      <c r="B14" s="1" t="s">
        <v>7</v>
      </c>
      <c r="C14" s="2" t="s">
        <v>3</v>
      </c>
      <c r="D14" s="3"/>
      <c r="F14" s="2" t="s">
        <v>4</v>
      </c>
      <c r="G14" s="3"/>
    </row>
    <row r="15" spans="1:7" ht="6.9" customHeight="1" thickBot="1" x14ac:dyDescent="0.35"/>
    <row r="16" spans="1:7" ht="16.2" thickBot="1" x14ac:dyDescent="0.35">
      <c r="A16" t="s">
        <v>6</v>
      </c>
      <c r="B16" s="6">
        <v>0</v>
      </c>
    </row>
    <row r="18" spans="1:7" x14ac:dyDescent="0.3">
      <c r="A18" s="7"/>
      <c r="B18" s="11" t="s">
        <v>11</v>
      </c>
      <c r="C18" s="11" t="s">
        <v>12</v>
      </c>
      <c r="D18" s="11" t="s">
        <v>14</v>
      </c>
    </row>
    <row r="19" spans="1:7" x14ac:dyDescent="0.3">
      <c r="A19" s="7" t="s">
        <v>9</v>
      </c>
      <c r="B19" s="9"/>
      <c r="C19" s="9"/>
      <c r="D19" s="12" t="e">
        <f>C19/B19</f>
        <v>#DIV/0!</v>
      </c>
    </row>
    <row r="20" spans="1:7" x14ac:dyDescent="0.3">
      <c r="A20" s="7" t="s">
        <v>10</v>
      </c>
      <c r="B20" s="9"/>
      <c r="C20" s="9"/>
      <c r="D20" s="12" t="e">
        <f>C20/B20</f>
        <v>#DIV/0!</v>
      </c>
    </row>
    <row r="21" spans="1:7" x14ac:dyDescent="0.3">
      <c r="A21" s="7" t="s">
        <v>8</v>
      </c>
      <c r="B21" s="10">
        <f>B19+B20</f>
        <v>0</v>
      </c>
      <c r="C21" s="10">
        <f>C19+C20</f>
        <v>0</v>
      </c>
      <c r="D21" s="12" t="e">
        <f>C21/B21</f>
        <v>#DIV/0!</v>
      </c>
    </row>
    <row r="22" spans="1:7" ht="9" customHeight="1" x14ac:dyDescent="0.3"/>
    <row r="23" spans="1:7" ht="16.2" thickBot="1" x14ac:dyDescent="0.35">
      <c r="A23" t="s">
        <v>15</v>
      </c>
    </row>
    <row r="24" spans="1:7" x14ac:dyDescent="0.3">
      <c r="A24" s="350"/>
      <c r="B24" s="351"/>
      <c r="C24" s="351"/>
      <c r="D24" s="351"/>
      <c r="E24" s="351"/>
      <c r="F24" s="351"/>
      <c r="G24" s="352"/>
    </row>
    <row r="25" spans="1:7" x14ac:dyDescent="0.3">
      <c r="A25" s="371"/>
      <c r="B25" s="372"/>
      <c r="C25" s="372"/>
      <c r="D25" s="372"/>
      <c r="E25" s="372"/>
      <c r="F25" s="372"/>
      <c r="G25" s="373"/>
    </row>
    <row r="26" spans="1:7" ht="16.2" thickBot="1" x14ac:dyDescent="0.35">
      <c r="A26" s="353"/>
      <c r="B26" s="354"/>
      <c r="C26" s="354"/>
      <c r="D26" s="354"/>
      <c r="E26" s="354"/>
      <c r="F26" s="354"/>
      <c r="G26" s="355"/>
    </row>
    <row r="28" spans="1:7" ht="16.2" thickBot="1" x14ac:dyDescent="0.35">
      <c r="A28" t="s">
        <v>16</v>
      </c>
    </row>
    <row r="29" spans="1:7" x14ac:dyDescent="0.3">
      <c r="A29" s="350"/>
      <c r="B29" s="351"/>
      <c r="C29" s="351"/>
      <c r="D29" s="351"/>
      <c r="E29" s="351"/>
      <c r="F29" s="351"/>
      <c r="G29" s="352"/>
    </row>
    <row r="30" spans="1:7" ht="16.2" thickBot="1" x14ac:dyDescent="0.35">
      <c r="A30" s="353"/>
      <c r="B30" s="354"/>
      <c r="C30" s="354"/>
      <c r="D30" s="354"/>
      <c r="E30" s="354"/>
      <c r="F30" s="354"/>
      <c r="G30" s="355"/>
    </row>
    <row r="32" spans="1:7" ht="16.2" thickBot="1" x14ac:dyDescent="0.35">
      <c r="A32" t="s">
        <v>17</v>
      </c>
    </row>
    <row r="33" spans="1:7" x14ac:dyDescent="0.3">
      <c r="A33" s="392" t="s">
        <v>18</v>
      </c>
      <c r="B33" s="351"/>
      <c r="C33" s="351"/>
      <c r="D33" s="351"/>
      <c r="E33" s="351"/>
      <c r="F33" s="351"/>
      <c r="G33" s="352"/>
    </row>
    <row r="34" spans="1:7" x14ac:dyDescent="0.3">
      <c r="A34" s="371"/>
      <c r="B34" s="372"/>
      <c r="C34" s="372"/>
      <c r="D34" s="372"/>
      <c r="E34" s="372"/>
      <c r="F34" s="372"/>
      <c r="G34" s="373"/>
    </row>
    <row r="35" spans="1:7" x14ac:dyDescent="0.3">
      <c r="A35" s="371"/>
      <c r="B35" s="372"/>
      <c r="C35" s="372"/>
      <c r="D35" s="372"/>
      <c r="E35" s="372"/>
      <c r="F35" s="372"/>
      <c r="G35" s="373"/>
    </row>
    <row r="36" spans="1:7" ht="16.2" thickBot="1" x14ac:dyDescent="0.35">
      <c r="A36" s="353"/>
      <c r="B36" s="354"/>
      <c r="C36" s="354"/>
      <c r="D36" s="354"/>
      <c r="E36" s="354"/>
      <c r="F36" s="354"/>
      <c r="G36" s="355"/>
    </row>
    <row r="38" spans="1:7" ht="18" x14ac:dyDescent="0.35">
      <c r="A38" s="16" t="s">
        <v>29</v>
      </c>
    </row>
    <row r="39" spans="1:7" ht="16.2" thickBot="1" x14ac:dyDescent="0.35"/>
    <row r="40" spans="1:7" ht="16.2" thickBot="1" x14ac:dyDescent="0.35">
      <c r="A40" s="7" t="s">
        <v>20</v>
      </c>
      <c r="B40" s="8"/>
      <c r="D40" t="s">
        <v>23</v>
      </c>
      <c r="E40" s="14"/>
    </row>
    <row r="41" spans="1:7" ht="16.2" thickBot="1" x14ac:dyDescent="0.35">
      <c r="A41" s="7" t="s">
        <v>21</v>
      </c>
      <c r="B41" s="8"/>
    </row>
    <row r="42" spans="1:7" ht="16.2" thickBot="1" x14ac:dyDescent="0.35">
      <c r="A42" s="7" t="s">
        <v>22</v>
      </c>
      <c r="B42" s="8">
        <f>B40+B41</f>
        <v>0</v>
      </c>
      <c r="D42" t="s">
        <v>27</v>
      </c>
      <c r="E42" s="14"/>
    </row>
    <row r="43" spans="1:7" ht="16.2" thickBot="1" x14ac:dyDescent="0.35"/>
    <row r="44" spans="1:7" ht="16.2" thickBot="1" x14ac:dyDescent="0.35">
      <c r="A44" t="s">
        <v>24</v>
      </c>
      <c r="B44" s="5"/>
    </row>
    <row r="45" spans="1:7" ht="16.2" thickBot="1" x14ac:dyDescent="0.35">
      <c r="A45" t="s">
        <v>26</v>
      </c>
      <c r="B45" s="15"/>
    </row>
    <row r="47" spans="1:7" x14ac:dyDescent="0.3">
      <c r="A47" s="17" t="s">
        <v>25</v>
      </c>
    </row>
    <row r="48" spans="1:7" x14ac:dyDescent="0.3">
      <c r="A48" s="17" t="s">
        <v>28</v>
      </c>
    </row>
    <row r="49" spans="1:5" x14ac:dyDescent="0.3">
      <c r="A49" s="17"/>
    </row>
    <row r="50" spans="1:5" ht="18" x14ac:dyDescent="0.35">
      <c r="A50" s="16" t="s">
        <v>32</v>
      </c>
    </row>
    <row r="51" spans="1:5" ht="9" customHeight="1" x14ac:dyDescent="0.35">
      <c r="A51" s="16"/>
    </row>
    <row r="52" spans="1:5" x14ac:dyDescent="0.3">
      <c r="A52" s="367" t="s">
        <v>78</v>
      </c>
      <c r="B52" s="367"/>
      <c r="C52" s="367"/>
      <c r="D52" s="367"/>
      <c r="E52" s="367"/>
    </row>
    <row r="53" spans="1:5" ht="6.9" customHeight="1" thickBot="1" x14ac:dyDescent="0.35">
      <c r="A53" s="51"/>
      <c r="B53" s="51"/>
      <c r="C53" s="51"/>
      <c r="D53" s="51"/>
      <c r="E53" s="51"/>
    </row>
    <row r="54" spans="1:5" ht="16.2" thickBot="1" x14ac:dyDescent="0.35">
      <c r="A54" s="25" t="s">
        <v>33</v>
      </c>
      <c r="B54" s="26" t="s">
        <v>3</v>
      </c>
      <c r="C54" s="26" t="s">
        <v>35</v>
      </c>
      <c r="D54" s="26" t="s">
        <v>36</v>
      </c>
      <c r="E54" s="27" t="s">
        <v>39</v>
      </c>
    </row>
    <row r="55" spans="1:5" x14ac:dyDescent="0.3">
      <c r="A55" s="19" t="s">
        <v>30</v>
      </c>
      <c r="B55" s="28"/>
      <c r="C55" s="28"/>
      <c r="D55" s="28"/>
      <c r="E55" s="29"/>
    </row>
    <row r="56" spans="1:5" x14ac:dyDescent="0.3">
      <c r="A56" s="21" t="s">
        <v>40</v>
      </c>
      <c r="B56" s="7"/>
      <c r="C56" s="7"/>
      <c r="D56" s="118" t="s">
        <v>13</v>
      </c>
      <c r="E56" s="20"/>
    </row>
    <row r="57" spans="1:5" x14ac:dyDescent="0.3">
      <c r="A57" s="21" t="s">
        <v>41</v>
      </c>
      <c r="B57" s="7"/>
      <c r="C57" s="7"/>
      <c r="D57" s="118" t="s">
        <v>13</v>
      </c>
      <c r="E57" s="20"/>
    </row>
    <row r="58" spans="1:5" ht="16.2" thickBot="1" x14ac:dyDescent="0.35">
      <c r="A58" s="22" t="s">
        <v>42</v>
      </c>
      <c r="B58" s="23"/>
      <c r="C58" s="23"/>
      <c r="D58" s="119" t="s">
        <v>13</v>
      </c>
      <c r="E58" s="24"/>
    </row>
    <row r="59" spans="1:5" x14ac:dyDescent="0.3">
      <c r="A59" s="30" t="s">
        <v>37</v>
      </c>
      <c r="B59" s="31"/>
      <c r="C59" s="31"/>
      <c r="D59" s="112"/>
      <c r="E59" s="32"/>
    </row>
    <row r="60" spans="1:5" x14ac:dyDescent="0.3">
      <c r="A60" s="21" t="s">
        <v>40</v>
      </c>
      <c r="B60" s="7"/>
      <c r="C60" s="7"/>
      <c r="D60" s="118" t="s">
        <v>7</v>
      </c>
      <c r="E60" s="20"/>
    </row>
    <row r="61" spans="1:5" x14ac:dyDescent="0.3">
      <c r="A61" s="21" t="s">
        <v>41</v>
      </c>
      <c r="B61" s="7"/>
      <c r="C61" s="7"/>
      <c r="D61" s="118" t="s">
        <v>13</v>
      </c>
      <c r="E61" s="20"/>
    </row>
    <row r="62" spans="1:5" ht="16.2" thickBot="1" x14ac:dyDescent="0.35">
      <c r="A62" s="22" t="s">
        <v>42</v>
      </c>
      <c r="B62" s="23"/>
      <c r="C62" s="23"/>
      <c r="D62" s="119" t="s">
        <v>13</v>
      </c>
      <c r="E62" s="24"/>
    </row>
    <row r="63" spans="1:5" x14ac:dyDescent="0.3">
      <c r="A63" s="30" t="s">
        <v>38</v>
      </c>
      <c r="B63" s="31"/>
      <c r="C63" s="31"/>
      <c r="D63" s="112"/>
      <c r="E63" s="32"/>
    </row>
    <row r="64" spans="1:5" x14ac:dyDescent="0.3">
      <c r="A64" s="21" t="s">
        <v>40</v>
      </c>
      <c r="B64" s="7"/>
      <c r="C64" s="7"/>
      <c r="D64" s="118" t="s">
        <v>13</v>
      </c>
      <c r="E64" s="20"/>
    </row>
    <row r="65" spans="1:7" x14ac:dyDescent="0.3">
      <c r="A65" s="21" t="s">
        <v>41</v>
      </c>
      <c r="B65" s="7"/>
      <c r="C65" s="7"/>
      <c r="D65" s="118" t="s">
        <v>7</v>
      </c>
      <c r="E65" s="20"/>
    </row>
    <row r="66" spans="1:7" ht="16.2" thickBot="1" x14ac:dyDescent="0.35">
      <c r="A66" s="22" t="s">
        <v>42</v>
      </c>
      <c r="B66" s="23"/>
      <c r="C66" s="23"/>
      <c r="D66" s="119" t="s">
        <v>7</v>
      </c>
      <c r="E66" s="24"/>
    </row>
    <row r="67" spans="1:7" ht="16.2" thickBot="1" x14ac:dyDescent="0.35">
      <c r="A67" s="395" t="s">
        <v>43</v>
      </c>
      <c r="B67" s="396"/>
      <c r="C67" s="397"/>
      <c r="D67" s="120">
        <f>COUNTIF(D55:D66,"Si")</f>
        <v>6</v>
      </c>
      <c r="E67" s="37"/>
    </row>
    <row r="68" spans="1:7" ht="9" customHeight="1" x14ac:dyDescent="0.3"/>
    <row r="69" spans="1:7" ht="32.25" customHeight="1" thickBot="1" x14ac:dyDescent="0.35">
      <c r="A69" s="398" t="s">
        <v>129</v>
      </c>
      <c r="B69" s="398"/>
      <c r="C69" s="398"/>
      <c r="D69" s="398"/>
      <c r="E69" s="398"/>
      <c r="F69" s="398"/>
      <c r="G69" s="398"/>
    </row>
    <row r="70" spans="1:7" x14ac:dyDescent="0.3">
      <c r="A70" s="356"/>
      <c r="B70" s="357"/>
      <c r="C70" s="357"/>
      <c r="D70" s="357"/>
      <c r="E70" s="357"/>
      <c r="F70" s="357"/>
      <c r="G70" s="358"/>
    </row>
    <row r="71" spans="1:7" x14ac:dyDescent="0.3">
      <c r="A71" s="359"/>
      <c r="B71" s="360"/>
      <c r="C71" s="360"/>
      <c r="D71" s="360"/>
      <c r="E71" s="360"/>
      <c r="F71" s="360"/>
      <c r="G71" s="361"/>
    </row>
    <row r="72" spans="1:7" x14ac:dyDescent="0.3">
      <c r="A72" s="359"/>
      <c r="B72" s="360"/>
      <c r="C72" s="360"/>
      <c r="D72" s="360"/>
      <c r="E72" s="360"/>
      <c r="F72" s="360"/>
      <c r="G72" s="361"/>
    </row>
    <row r="73" spans="1:7" ht="16.2" thickBot="1" x14ac:dyDescent="0.35">
      <c r="A73" s="362"/>
      <c r="B73" s="363"/>
      <c r="C73" s="363"/>
      <c r="D73" s="363"/>
      <c r="E73" s="363"/>
      <c r="F73" s="363"/>
      <c r="G73" s="364"/>
    </row>
    <row r="74" spans="1:7" ht="8.1" customHeight="1" x14ac:dyDescent="0.3">
      <c r="A74" s="1"/>
      <c r="B74" s="1"/>
      <c r="C74" s="1"/>
      <c r="D74" s="1"/>
      <c r="E74" s="1"/>
      <c r="F74" s="1"/>
      <c r="G74" s="1"/>
    </row>
    <row r="75" spans="1:7" x14ac:dyDescent="0.3">
      <c r="A75" s="367" t="s">
        <v>79</v>
      </c>
      <c r="B75" s="367"/>
      <c r="C75" s="367"/>
      <c r="D75" s="367"/>
      <c r="E75" s="367"/>
      <c r="F75" s="367"/>
      <c r="G75" s="367"/>
    </row>
    <row r="76" spans="1:7" ht="8.1" customHeight="1" thickBot="1" x14ac:dyDescent="0.35"/>
    <row r="77" spans="1:7" ht="16.2" thickBot="1" x14ac:dyDescent="0.35">
      <c r="A77" s="25" t="s">
        <v>45</v>
      </c>
      <c r="B77" s="26" t="s">
        <v>47</v>
      </c>
      <c r="C77" s="26" t="s">
        <v>48</v>
      </c>
      <c r="D77" s="403" t="s">
        <v>49</v>
      </c>
      <c r="E77" s="404"/>
      <c r="F77" s="405" t="s">
        <v>50</v>
      </c>
      <c r="G77" s="406"/>
    </row>
    <row r="78" spans="1:7" x14ac:dyDescent="0.3">
      <c r="A78" s="19" t="s">
        <v>30</v>
      </c>
      <c r="B78" s="44">
        <f>+SUM(B79:B81)</f>
        <v>0</v>
      </c>
      <c r="C78" s="28"/>
      <c r="D78" s="369"/>
      <c r="E78" s="369"/>
      <c r="F78" s="369"/>
      <c r="G78" s="370"/>
    </row>
    <row r="79" spans="1:7" x14ac:dyDescent="0.3">
      <c r="A79" s="21" t="s">
        <v>31</v>
      </c>
      <c r="B79" s="7"/>
      <c r="C79" s="7"/>
      <c r="D79" s="366"/>
      <c r="E79" s="366"/>
      <c r="F79" s="366"/>
      <c r="G79" s="388"/>
    </row>
    <row r="80" spans="1:7" x14ac:dyDescent="0.3">
      <c r="A80" s="21" t="s">
        <v>46</v>
      </c>
      <c r="B80" s="7"/>
      <c r="C80" s="7"/>
      <c r="D80" s="366"/>
      <c r="E80" s="366"/>
      <c r="F80" s="366"/>
      <c r="G80" s="388"/>
    </row>
    <row r="81" spans="1:7" ht="16.2" thickBot="1" x14ac:dyDescent="0.35">
      <c r="A81" s="22" t="s">
        <v>34</v>
      </c>
      <c r="B81" s="23"/>
      <c r="C81" s="23"/>
      <c r="D81" s="386"/>
      <c r="E81" s="386"/>
      <c r="F81" s="386"/>
      <c r="G81" s="387"/>
    </row>
    <row r="82" spans="1:7" x14ac:dyDescent="0.3">
      <c r="A82" s="19" t="s">
        <v>37</v>
      </c>
      <c r="B82" s="44">
        <f>+SUM(B83:B85)</f>
        <v>0</v>
      </c>
      <c r="C82" s="28"/>
      <c r="D82" s="369"/>
      <c r="E82" s="369"/>
      <c r="F82" s="369"/>
      <c r="G82" s="370"/>
    </row>
    <row r="83" spans="1:7" x14ac:dyDescent="0.3">
      <c r="A83" s="21" t="s">
        <v>31</v>
      </c>
      <c r="B83" s="7"/>
      <c r="C83" s="7"/>
      <c r="D83" s="366"/>
      <c r="E83" s="366"/>
      <c r="F83" s="366"/>
      <c r="G83" s="388"/>
    </row>
    <row r="84" spans="1:7" x14ac:dyDescent="0.3">
      <c r="A84" s="21" t="s">
        <v>46</v>
      </c>
      <c r="B84" s="7"/>
      <c r="C84" s="7"/>
      <c r="D84" s="366"/>
      <c r="E84" s="366"/>
      <c r="F84" s="366"/>
      <c r="G84" s="388"/>
    </row>
    <row r="85" spans="1:7" ht="16.2" thickBot="1" x14ac:dyDescent="0.35">
      <c r="A85" s="22" t="s">
        <v>34</v>
      </c>
      <c r="B85" s="23"/>
      <c r="C85" s="23"/>
      <c r="D85" s="386"/>
      <c r="E85" s="386"/>
      <c r="F85" s="386"/>
      <c r="G85" s="387"/>
    </row>
    <row r="86" spans="1:7" x14ac:dyDescent="0.3">
      <c r="A86" s="19" t="s">
        <v>38</v>
      </c>
      <c r="B86" s="44">
        <f>+SUM(B87:B89)</f>
        <v>0</v>
      </c>
      <c r="C86" s="28"/>
      <c r="D86" s="369"/>
      <c r="E86" s="369"/>
      <c r="F86" s="369"/>
      <c r="G86" s="370"/>
    </row>
    <row r="87" spans="1:7" x14ac:dyDescent="0.3">
      <c r="A87" s="21" t="s">
        <v>31</v>
      </c>
      <c r="B87" s="7"/>
      <c r="C87" s="7"/>
      <c r="D87" s="366"/>
      <c r="E87" s="366"/>
      <c r="F87" s="366"/>
      <c r="G87" s="388"/>
    </row>
    <row r="88" spans="1:7" x14ac:dyDescent="0.3">
      <c r="A88" s="21" t="s">
        <v>46</v>
      </c>
      <c r="B88" s="7"/>
      <c r="C88" s="7"/>
      <c r="D88" s="366"/>
      <c r="E88" s="366"/>
      <c r="F88" s="366"/>
      <c r="G88" s="388"/>
    </row>
    <row r="89" spans="1:7" ht="16.2" thickBot="1" x14ac:dyDescent="0.35">
      <c r="A89" s="42" t="s">
        <v>34</v>
      </c>
      <c r="B89" s="41"/>
      <c r="C89" s="41"/>
      <c r="D89" s="390"/>
      <c r="E89" s="390"/>
      <c r="F89" s="390"/>
      <c r="G89" s="391"/>
    </row>
    <row r="90" spans="1:7" ht="16.2" thickBot="1" x14ac:dyDescent="0.35">
      <c r="A90" s="39" t="s">
        <v>51</v>
      </c>
      <c r="B90" s="34">
        <f>SUM(B78,B82,B86)</f>
        <v>0</v>
      </c>
      <c r="C90" s="43"/>
      <c r="D90" s="40"/>
      <c r="E90" s="38"/>
      <c r="F90" s="38"/>
      <c r="G90" s="37"/>
    </row>
    <row r="91" spans="1:7" ht="9.75" customHeight="1" x14ac:dyDescent="0.3"/>
    <row r="92" spans="1:7" x14ac:dyDescent="0.3">
      <c r="A92" s="13" t="s">
        <v>52</v>
      </c>
    </row>
    <row r="93" spans="1:7" ht="5.25" customHeight="1" x14ac:dyDescent="0.3"/>
    <row r="94" spans="1:7" x14ac:dyDescent="0.3">
      <c r="A94" s="18" t="s">
        <v>49</v>
      </c>
      <c r="B94" s="389"/>
      <c r="C94" s="389"/>
      <c r="D94" s="389"/>
    </row>
    <row r="95" spans="1:7" x14ac:dyDescent="0.3">
      <c r="A95" s="18" t="s">
        <v>53</v>
      </c>
      <c r="B95" s="389"/>
      <c r="C95" s="389"/>
      <c r="D95" s="389"/>
    </row>
    <row r="96" spans="1:7" x14ac:dyDescent="0.3">
      <c r="A96" s="18" t="s">
        <v>50</v>
      </c>
      <c r="B96" s="389"/>
      <c r="C96" s="389"/>
      <c r="D96" s="389"/>
    </row>
    <row r="97" spans="1:7" x14ac:dyDescent="0.3">
      <c r="A97" s="13"/>
      <c r="B97" s="1"/>
      <c r="C97" s="1"/>
      <c r="D97" s="1"/>
    </row>
    <row r="98" spans="1:7" ht="18" x14ac:dyDescent="0.35">
      <c r="A98" s="16" t="s">
        <v>54</v>
      </c>
    </row>
    <row r="99" spans="1:7" ht="9.9" customHeight="1" x14ac:dyDescent="0.35">
      <c r="A99" s="16"/>
    </row>
    <row r="100" spans="1:7" x14ac:dyDescent="0.3">
      <c r="A100" s="367" t="s">
        <v>80</v>
      </c>
      <c r="B100" s="367"/>
      <c r="C100" s="367"/>
      <c r="D100" s="367"/>
      <c r="E100" s="367"/>
      <c r="F100" s="367"/>
      <c r="G100" s="367"/>
    </row>
    <row r="101" spans="1:7" ht="6.9" customHeight="1" x14ac:dyDescent="0.3"/>
    <row r="102" spans="1:7" x14ac:dyDescent="0.3">
      <c r="A102" s="375" t="s">
        <v>64</v>
      </c>
      <c r="B102" s="366" t="s">
        <v>11</v>
      </c>
      <c r="C102" s="366"/>
      <c r="D102" s="366" t="s">
        <v>12</v>
      </c>
      <c r="E102" s="366"/>
      <c r="F102" s="366" t="s">
        <v>61</v>
      </c>
      <c r="G102" s="366"/>
    </row>
    <row r="103" spans="1:7" x14ac:dyDescent="0.3">
      <c r="A103" s="376"/>
      <c r="B103" s="11" t="s">
        <v>60</v>
      </c>
      <c r="C103" s="11" t="s">
        <v>62</v>
      </c>
      <c r="D103" s="11" t="s">
        <v>60</v>
      </c>
      <c r="E103" s="11" t="s">
        <v>62</v>
      </c>
      <c r="F103" s="11" t="s">
        <v>60</v>
      </c>
      <c r="G103" s="11" t="s">
        <v>62</v>
      </c>
    </row>
    <row r="104" spans="1:7" x14ac:dyDescent="0.3">
      <c r="A104" s="18" t="s">
        <v>55</v>
      </c>
      <c r="B104" s="11"/>
      <c r="C104" s="45">
        <f>SUM(C105:C106)</f>
        <v>10500</v>
      </c>
      <c r="D104" s="11"/>
      <c r="E104" s="45">
        <f>SUM(E105:E106)</f>
        <v>6660</v>
      </c>
      <c r="F104" s="46"/>
      <c r="G104" s="48">
        <f t="shared" ref="G104:G111" si="0">(1-E104/C104)</f>
        <v>0.36571428571428577</v>
      </c>
    </row>
    <row r="105" spans="1:7" x14ac:dyDescent="0.3">
      <c r="A105" s="7" t="s">
        <v>67</v>
      </c>
      <c r="B105" s="8">
        <v>150</v>
      </c>
      <c r="C105" s="9">
        <f>150*70</f>
        <v>10500</v>
      </c>
      <c r="D105" s="8">
        <v>120</v>
      </c>
      <c r="E105" s="9">
        <f>120*55.5</f>
        <v>6660</v>
      </c>
      <c r="F105" s="47">
        <f>(1-D105/B105)</f>
        <v>0.19999999999999996</v>
      </c>
      <c r="G105" s="47">
        <f t="shared" si="0"/>
        <v>0.36571428571428577</v>
      </c>
    </row>
    <row r="106" spans="1:7" x14ac:dyDescent="0.3">
      <c r="A106" s="7"/>
      <c r="B106" s="8"/>
      <c r="C106" s="9"/>
      <c r="D106" s="8"/>
      <c r="E106" s="9"/>
      <c r="F106" s="47" t="e">
        <f>(1-D106/B106)</f>
        <v>#DIV/0!</v>
      </c>
      <c r="G106" s="47" t="e">
        <f t="shared" si="0"/>
        <v>#DIV/0!</v>
      </c>
    </row>
    <row r="107" spans="1:7" x14ac:dyDescent="0.3">
      <c r="A107" s="7"/>
      <c r="B107" s="8"/>
      <c r="C107" s="9"/>
      <c r="D107" s="8"/>
      <c r="E107" s="9"/>
      <c r="F107" s="47" t="e">
        <f>(1-D107/B107)</f>
        <v>#DIV/0!</v>
      </c>
      <c r="G107" s="47" t="e">
        <f t="shared" si="0"/>
        <v>#DIV/0!</v>
      </c>
    </row>
    <row r="108" spans="1:7" x14ac:dyDescent="0.3">
      <c r="A108" s="18" t="s">
        <v>56</v>
      </c>
      <c r="B108" s="11"/>
      <c r="C108" s="45">
        <f>SUM(C109:C110)</f>
        <v>0</v>
      </c>
      <c r="D108" s="11"/>
      <c r="E108" s="45">
        <f>SUM(E109:E110)</f>
        <v>0</v>
      </c>
      <c r="F108" s="46"/>
      <c r="G108" s="48" t="e">
        <f t="shared" si="0"/>
        <v>#DIV/0!</v>
      </c>
    </row>
    <row r="109" spans="1:7" x14ac:dyDescent="0.3">
      <c r="A109" s="7"/>
      <c r="B109" s="8"/>
      <c r="C109" s="9"/>
      <c r="D109" s="8"/>
      <c r="E109" s="9"/>
      <c r="F109" s="47" t="e">
        <f>(1-D109/B109)</f>
        <v>#DIV/0!</v>
      </c>
      <c r="G109" s="47" t="e">
        <f t="shared" si="0"/>
        <v>#DIV/0!</v>
      </c>
    </row>
    <row r="110" spans="1:7" x14ac:dyDescent="0.3">
      <c r="A110" s="7"/>
      <c r="B110" s="8"/>
      <c r="C110" s="9"/>
      <c r="D110" s="8"/>
      <c r="E110" s="9"/>
      <c r="F110" s="47" t="e">
        <f>(1-D110/B110)</f>
        <v>#DIV/0!</v>
      </c>
      <c r="G110" s="47" t="e">
        <f t="shared" si="0"/>
        <v>#DIV/0!</v>
      </c>
    </row>
    <row r="111" spans="1:7" x14ac:dyDescent="0.3">
      <c r="A111" s="18" t="s">
        <v>57</v>
      </c>
      <c r="B111" s="11"/>
      <c r="C111" s="45">
        <f>SUM(C112:C113)</f>
        <v>88000</v>
      </c>
      <c r="D111" s="11"/>
      <c r="E111" s="45">
        <f>SUM(E112:E113)</f>
        <v>92500</v>
      </c>
      <c r="F111" s="46"/>
      <c r="G111" s="48">
        <f t="shared" si="0"/>
        <v>-5.1136363636363535E-2</v>
      </c>
    </row>
    <row r="112" spans="1:7" x14ac:dyDescent="0.3">
      <c r="A112" s="7" t="s">
        <v>65</v>
      </c>
      <c r="B112" s="8">
        <v>1</v>
      </c>
      <c r="C112" s="9">
        <v>80000</v>
      </c>
      <c r="D112" s="8">
        <v>1</v>
      </c>
      <c r="E112" s="9">
        <v>85000</v>
      </c>
      <c r="F112" s="47">
        <f>(1-D112/B112)</f>
        <v>0</v>
      </c>
      <c r="G112" s="47">
        <f>(1-E112/C112)</f>
        <v>-6.25E-2</v>
      </c>
    </row>
    <row r="113" spans="1:7" x14ac:dyDescent="0.3">
      <c r="A113" s="7" t="s">
        <v>66</v>
      </c>
      <c r="B113" s="8">
        <v>1</v>
      </c>
      <c r="C113" s="9">
        <v>8000</v>
      </c>
      <c r="D113" s="8">
        <v>1</v>
      </c>
      <c r="E113" s="9">
        <v>7500</v>
      </c>
      <c r="F113" s="47">
        <f>(1-D113/B113)</f>
        <v>0</v>
      </c>
      <c r="G113" s="47">
        <f t="shared" ref="G113:G120" si="1">(1-E113/C113)</f>
        <v>6.25E-2</v>
      </c>
    </row>
    <row r="114" spans="1:7" x14ac:dyDescent="0.3">
      <c r="A114" s="18" t="s">
        <v>58</v>
      </c>
      <c r="B114" s="11"/>
      <c r="C114" s="45">
        <f>SUM(C115:C116)</f>
        <v>0</v>
      </c>
      <c r="D114" s="11"/>
      <c r="E114" s="45">
        <f>SUM(E115:E116)</f>
        <v>0</v>
      </c>
      <c r="F114" s="46"/>
      <c r="G114" s="48" t="e">
        <f t="shared" si="1"/>
        <v>#DIV/0!</v>
      </c>
    </row>
    <row r="115" spans="1:7" x14ac:dyDescent="0.3">
      <c r="A115" s="7"/>
      <c r="B115" s="8"/>
      <c r="C115" s="9"/>
      <c r="D115" s="8"/>
      <c r="E115" s="9"/>
      <c r="F115" s="47" t="e">
        <f>(1-D115/B115)</f>
        <v>#DIV/0!</v>
      </c>
      <c r="G115" s="47" t="e">
        <f t="shared" si="1"/>
        <v>#DIV/0!</v>
      </c>
    </row>
    <row r="116" spans="1:7" x14ac:dyDescent="0.3">
      <c r="A116" s="7"/>
      <c r="B116" s="8"/>
      <c r="C116" s="9"/>
      <c r="D116" s="8"/>
      <c r="E116" s="9"/>
      <c r="F116" s="47" t="e">
        <f>(1-D116/B116)</f>
        <v>#DIV/0!</v>
      </c>
      <c r="G116" s="47" t="e">
        <f t="shared" si="1"/>
        <v>#DIV/0!</v>
      </c>
    </row>
    <row r="117" spans="1:7" x14ac:dyDescent="0.3">
      <c r="A117" s="18" t="s">
        <v>59</v>
      </c>
      <c r="B117" s="11"/>
      <c r="C117" s="45">
        <f>SUM(C118:C119)</f>
        <v>0</v>
      </c>
      <c r="D117" s="11"/>
      <c r="E117" s="45">
        <f>SUM(E118:E119)</f>
        <v>0</v>
      </c>
      <c r="F117" s="46"/>
      <c r="G117" s="48" t="e">
        <f t="shared" si="1"/>
        <v>#DIV/0!</v>
      </c>
    </row>
    <row r="118" spans="1:7" x14ac:dyDescent="0.3">
      <c r="A118" s="7"/>
      <c r="B118" s="8"/>
      <c r="C118" s="9"/>
      <c r="D118" s="8"/>
      <c r="E118" s="9"/>
      <c r="F118" s="47" t="e">
        <f>(1-D118/B118)</f>
        <v>#DIV/0!</v>
      </c>
      <c r="G118" s="47" t="e">
        <f t="shared" si="1"/>
        <v>#DIV/0!</v>
      </c>
    </row>
    <row r="119" spans="1:7" x14ac:dyDescent="0.3">
      <c r="A119" s="7"/>
      <c r="B119" s="8"/>
      <c r="C119" s="9"/>
      <c r="D119" s="8"/>
      <c r="E119" s="9"/>
      <c r="F119" s="47" t="e">
        <f>(1-D119/B119)</f>
        <v>#DIV/0!</v>
      </c>
      <c r="G119" s="47" t="e">
        <f t="shared" si="1"/>
        <v>#DIV/0!</v>
      </c>
    </row>
    <row r="120" spans="1:7" x14ac:dyDescent="0.3">
      <c r="A120" s="18" t="s">
        <v>63</v>
      </c>
      <c r="B120" s="11"/>
      <c r="C120" s="45">
        <f>C104+C108+C111+C114+C117</f>
        <v>98500</v>
      </c>
      <c r="D120" s="11"/>
      <c r="E120" s="45">
        <f>E104+E108+E111+E114+E117</f>
        <v>99160</v>
      </c>
      <c r="F120" s="46"/>
      <c r="G120" s="48">
        <f t="shared" si="1"/>
        <v>-6.700507614213258E-3</v>
      </c>
    </row>
    <row r="122" spans="1:7" x14ac:dyDescent="0.3">
      <c r="A122" s="13" t="s">
        <v>68</v>
      </c>
    </row>
    <row r="124" spans="1:7" x14ac:dyDescent="0.3">
      <c r="A124" s="366" t="s">
        <v>69</v>
      </c>
      <c r="B124" s="366"/>
      <c r="C124" s="366"/>
      <c r="D124" s="366" t="s">
        <v>70</v>
      </c>
      <c r="E124" s="366"/>
      <c r="F124" s="366"/>
      <c r="G124" s="366"/>
    </row>
    <row r="125" spans="1:7" x14ac:dyDescent="0.3">
      <c r="A125" s="377"/>
      <c r="B125" s="378"/>
      <c r="C125" s="379"/>
      <c r="D125" s="377"/>
      <c r="E125" s="378"/>
      <c r="F125" s="378"/>
      <c r="G125" s="379"/>
    </row>
    <row r="126" spans="1:7" x14ac:dyDescent="0.3">
      <c r="A126" s="380"/>
      <c r="B126" s="372"/>
      <c r="C126" s="381"/>
      <c r="D126" s="380"/>
      <c r="E126" s="372"/>
      <c r="F126" s="372"/>
      <c r="G126" s="381"/>
    </row>
    <row r="127" spans="1:7" x14ac:dyDescent="0.3">
      <c r="A127" s="380"/>
      <c r="B127" s="372"/>
      <c r="C127" s="381"/>
      <c r="D127" s="380"/>
      <c r="E127" s="372"/>
      <c r="F127" s="372"/>
      <c r="G127" s="381"/>
    </row>
    <row r="128" spans="1:7" x14ac:dyDescent="0.3">
      <c r="A128" s="380"/>
      <c r="B128" s="372"/>
      <c r="C128" s="381"/>
      <c r="D128" s="380"/>
      <c r="E128" s="372"/>
      <c r="F128" s="372"/>
      <c r="G128" s="381"/>
    </row>
    <row r="129" spans="1:7" x14ac:dyDescent="0.3">
      <c r="A129" s="382"/>
      <c r="B129" s="383"/>
      <c r="C129" s="384"/>
      <c r="D129" s="382"/>
      <c r="E129" s="383"/>
      <c r="F129" s="383"/>
      <c r="G129" s="384"/>
    </row>
    <row r="130" spans="1:7" x14ac:dyDescent="0.3">
      <c r="A130" s="385" t="s">
        <v>71</v>
      </c>
      <c r="B130" s="385"/>
      <c r="C130" s="385"/>
      <c r="D130" s="385"/>
      <c r="E130" s="385"/>
      <c r="F130" s="385"/>
      <c r="G130" s="385"/>
    </row>
    <row r="131" spans="1:7" x14ac:dyDescent="0.3">
      <c r="A131" s="377"/>
      <c r="B131" s="378"/>
      <c r="C131" s="378"/>
      <c r="D131" s="378"/>
      <c r="E131" s="378"/>
      <c r="F131" s="378"/>
      <c r="G131" s="379"/>
    </row>
    <row r="132" spans="1:7" x14ac:dyDescent="0.3">
      <c r="A132" s="380"/>
      <c r="B132" s="372"/>
      <c r="C132" s="372"/>
      <c r="D132" s="372"/>
      <c r="E132" s="372"/>
      <c r="F132" s="372"/>
      <c r="G132" s="381"/>
    </row>
    <row r="133" spans="1:7" x14ac:dyDescent="0.3">
      <c r="A133" s="380"/>
      <c r="B133" s="372"/>
      <c r="C133" s="372"/>
      <c r="D133" s="372"/>
      <c r="E133" s="372"/>
      <c r="F133" s="372"/>
      <c r="G133" s="381"/>
    </row>
    <row r="134" spans="1:7" x14ac:dyDescent="0.3">
      <c r="A134" s="382"/>
      <c r="B134" s="383"/>
      <c r="C134" s="383"/>
      <c r="D134" s="383"/>
      <c r="E134" s="383"/>
      <c r="F134" s="383"/>
      <c r="G134" s="384"/>
    </row>
    <row r="135" spans="1:7" x14ac:dyDescent="0.3">
      <c r="A135" s="49"/>
      <c r="B135" s="49"/>
      <c r="C135" s="49"/>
      <c r="D135" s="49"/>
      <c r="E135" s="49"/>
      <c r="F135" s="49"/>
      <c r="G135" s="49"/>
    </row>
    <row r="136" spans="1:7" ht="16.2" thickBot="1" x14ac:dyDescent="0.35">
      <c r="A136" s="50" t="s">
        <v>73</v>
      </c>
      <c r="B136" s="49"/>
      <c r="C136" s="49"/>
      <c r="D136" s="49"/>
      <c r="E136" s="49"/>
      <c r="F136" s="49"/>
      <c r="G136" s="49"/>
    </row>
    <row r="137" spans="1:7" x14ac:dyDescent="0.3">
      <c r="A137" s="356"/>
      <c r="B137" s="357"/>
      <c r="C137" s="357"/>
      <c r="D137" s="357"/>
      <c r="E137" s="357"/>
      <c r="F137" s="357"/>
      <c r="G137" s="358"/>
    </row>
    <row r="138" spans="1:7" x14ac:dyDescent="0.3">
      <c r="A138" s="359"/>
      <c r="B138" s="360"/>
      <c r="C138" s="360"/>
      <c r="D138" s="360"/>
      <c r="E138" s="360"/>
      <c r="F138" s="360"/>
      <c r="G138" s="361"/>
    </row>
    <row r="139" spans="1:7" x14ac:dyDescent="0.3">
      <c r="A139" s="359"/>
      <c r="B139" s="360"/>
      <c r="C139" s="360"/>
      <c r="D139" s="360"/>
      <c r="E139" s="360"/>
      <c r="F139" s="360"/>
      <c r="G139" s="361"/>
    </row>
    <row r="140" spans="1:7" x14ac:dyDescent="0.3">
      <c r="A140" s="359"/>
      <c r="B140" s="360"/>
      <c r="C140" s="360"/>
      <c r="D140" s="360"/>
      <c r="E140" s="360"/>
      <c r="F140" s="360"/>
      <c r="G140" s="361"/>
    </row>
    <row r="141" spans="1:7" x14ac:dyDescent="0.3">
      <c r="A141" s="359"/>
      <c r="B141" s="360"/>
      <c r="C141" s="360"/>
      <c r="D141" s="360"/>
      <c r="E141" s="360"/>
      <c r="F141" s="360"/>
      <c r="G141" s="361"/>
    </row>
    <row r="142" spans="1:7" x14ac:dyDescent="0.3">
      <c r="A142" s="359"/>
      <c r="B142" s="360"/>
      <c r="C142" s="360"/>
      <c r="D142" s="360"/>
      <c r="E142" s="360"/>
      <c r="F142" s="360"/>
      <c r="G142" s="361"/>
    </row>
    <row r="143" spans="1:7" ht="16.2" thickBot="1" x14ac:dyDescent="0.35">
      <c r="A143" s="362"/>
      <c r="B143" s="363"/>
      <c r="C143" s="363"/>
      <c r="D143" s="363"/>
      <c r="E143" s="363"/>
      <c r="F143" s="363"/>
      <c r="G143" s="364"/>
    </row>
    <row r="144" spans="1:7" x14ac:dyDescent="0.3">
      <c r="A144" s="1"/>
      <c r="B144" s="1"/>
      <c r="C144" s="1"/>
      <c r="D144" s="1"/>
      <c r="E144" s="1"/>
      <c r="F144" s="1"/>
      <c r="G144" s="1"/>
    </row>
    <row r="145" spans="1:7" x14ac:dyDescent="0.3">
      <c r="A145" s="367" t="s">
        <v>81</v>
      </c>
      <c r="B145" s="367"/>
      <c r="C145" s="367"/>
      <c r="D145" s="367"/>
      <c r="E145" s="367"/>
      <c r="F145" s="367"/>
      <c r="G145" s="367"/>
    </row>
    <row r="146" spans="1:7" ht="6.75" customHeight="1" x14ac:dyDescent="0.3">
      <c r="A146" s="1"/>
      <c r="B146" s="1"/>
      <c r="C146" s="1"/>
      <c r="D146" s="1"/>
      <c r="E146" s="1"/>
      <c r="F146" s="1"/>
      <c r="G146" s="1"/>
    </row>
    <row r="147" spans="1:7" x14ac:dyDescent="0.3">
      <c r="A147" s="375" t="s">
        <v>64</v>
      </c>
      <c r="B147" s="366" t="s">
        <v>74</v>
      </c>
      <c r="C147" s="366"/>
      <c r="D147" s="366"/>
      <c r="E147" s="366" t="s">
        <v>12</v>
      </c>
      <c r="F147" s="366"/>
      <c r="G147" s="366"/>
    </row>
    <row r="148" spans="1:7" x14ac:dyDescent="0.3">
      <c r="A148" s="376"/>
      <c r="B148" s="11" t="s">
        <v>60</v>
      </c>
      <c r="C148" s="11" t="s">
        <v>62</v>
      </c>
      <c r="D148" s="11" t="s">
        <v>135</v>
      </c>
      <c r="E148" s="11" t="s">
        <v>60</v>
      </c>
      <c r="F148" s="11" t="s">
        <v>62</v>
      </c>
      <c r="G148" s="11" t="s">
        <v>135</v>
      </c>
    </row>
    <row r="149" spans="1:7" x14ac:dyDescent="0.3">
      <c r="A149" s="18" t="s">
        <v>55</v>
      </c>
      <c r="B149" s="11"/>
      <c r="C149" s="45">
        <f>SUM(C150:C151)</f>
        <v>10500</v>
      </c>
      <c r="D149" s="7"/>
      <c r="E149" s="11"/>
      <c r="F149" s="45">
        <f>SUM(F150:F151)</f>
        <v>10500</v>
      </c>
      <c r="G149" s="7"/>
    </row>
    <row r="150" spans="1:7" x14ac:dyDescent="0.3">
      <c r="A150" s="7" t="s">
        <v>67</v>
      </c>
      <c r="B150" s="8">
        <v>150</v>
      </c>
      <c r="C150" s="9">
        <f>150*70</f>
        <v>10500</v>
      </c>
      <c r="D150" s="7"/>
      <c r="E150" s="8">
        <v>150</v>
      </c>
      <c r="F150" s="9">
        <f>150*70</f>
        <v>10500</v>
      </c>
      <c r="G150" s="7"/>
    </row>
    <row r="151" spans="1:7" x14ac:dyDescent="0.3">
      <c r="A151" s="7"/>
      <c r="B151" s="8"/>
      <c r="C151" s="9"/>
      <c r="D151" s="7"/>
      <c r="E151" s="8"/>
      <c r="F151" s="9"/>
      <c r="G151" s="7"/>
    </row>
    <row r="152" spans="1:7" x14ac:dyDescent="0.3">
      <c r="A152" s="7"/>
      <c r="B152" s="8"/>
      <c r="C152" s="9"/>
      <c r="D152" s="7"/>
      <c r="E152" s="8"/>
      <c r="F152" s="9"/>
      <c r="G152" s="7"/>
    </row>
    <row r="153" spans="1:7" x14ac:dyDescent="0.3">
      <c r="A153" s="18" t="s">
        <v>56</v>
      </c>
      <c r="B153" s="11"/>
      <c r="C153" s="45">
        <f>SUM(C154:C155)</f>
        <v>0</v>
      </c>
      <c r="D153" s="7"/>
      <c r="E153" s="11"/>
      <c r="F153" s="45">
        <f>SUM(F154:F155)</f>
        <v>0</v>
      </c>
      <c r="G153" s="7"/>
    </row>
    <row r="154" spans="1:7" x14ac:dyDescent="0.3">
      <c r="A154" s="7"/>
      <c r="B154" s="8"/>
      <c r="C154" s="9"/>
      <c r="D154" s="7"/>
      <c r="E154" s="8"/>
      <c r="F154" s="9"/>
      <c r="G154" s="7"/>
    </row>
    <row r="155" spans="1:7" x14ac:dyDescent="0.3">
      <c r="A155" s="7"/>
      <c r="B155" s="8"/>
      <c r="C155" s="9"/>
      <c r="D155" s="7"/>
      <c r="E155" s="8"/>
      <c r="F155" s="9"/>
      <c r="G155" s="7"/>
    </row>
    <row r="156" spans="1:7" x14ac:dyDescent="0.3">
      <c r="A156" s="18" t="s">
        <v>57</v>
      </c>
      <c r="B156" s="11"/>
      <c r="C156" s="45">
        <f>SUM(C157:C158)</f>
        <v>88000</v>
      </c>
      <c r="D156" s="7"/>
      <c r="E156" s="11"/>
      <c r="F156" s="45">
        <f>SUM(F157:F158)</f>
        <v>88000</v>
      </c>
      <c r="G156" s="7"/>
    </row>
    <row r="157" spans="1:7" x14ac:dyDescent="0.3">
      <c r="A157" s="7" t="s">
        <v>65</v>
      </c>
      <c r="B157" s="8">
        <v>1</v>
      </c>
      <c r="C157" s="9">
        <v>80000</v>
      </c>
      <c r="D157" s="7"/>
      <c r="E157" s="8">
        <v>1</v>
      </c>
      <c r="F157" s="9">
        <v>80000</v>
      </c>
      <c r="G157" s="7"/>
    </row>
    <row r="158" spans="1:7" x14ac:dyDescent="0.3">
      <c r="A158" s="7" t="s">
        <v>66</v>
      </c>
      <c r="B158" s="8">
        <v>1</v>
      </c>
      <c r="C158" s="9">
        <v>8000</v>
      </c>
      <c r="D158" s="7"/>
      <c r="E158" s="8">
        <v>1</v>
      </c>
      <c r="F158" s="9">
        <v>8000</v>
      </c>
      <c r="G158" s="7"/>
    </row>
    <row r="159" spans="1:7" x14ac:dyDescent="0.3">
      <c r="A159" s="18" t="s">
        <v>58</v>
      </c>
      <c r="B159" s="11"/>
      <c r="C159" s="45">
        <f>SUM(C160:C161)</f>
        <v>0</v>
      </c>
      <c r="D159" s="7"/>
      <c r="E159" s="11"/>
      <c r="F159" s="45">
        <f>SUM(F160:F161)</f>
        <v>0</v>
      </c>
      <c r="G159" s="7"/>
    </row>
    <row r="160" spans="1:7" x14ac:dyDescent="0.3">
      <c r="A160" s="7"/>
      <c r="B160" s="8"/>
      <c r="C160" s="9"/>
      <c r="D160" s="7"/>
      <c r="E160" s="8"/>
      <c r="F160" s="9"/>
      <c r="G160" s="7"/>
    </row>
    <row r="161" spans="1:7" x14ac:dyDescent="0.3">
      <c r="A161" s="7"/>
      <c r="B161" s="8"/>
      <c r="C161" s="9"/>
      <c r="D161" s="7"/>
      <c r="E161" s="8"/>
      <c r="F161" s="9"/>
      <c r="G161" s="7"/>
    </row>
    <row r="162" spans="1:7" x14ac:dyDescent="0.3">
      <c r="A162" s="18" t="s">
        <v>59</v>
      </c>
      <c r="B162" s="11"/>
      <c r="C162" s="45">
        <f>SUM(C163:C164)</f>
        <v>0</v>
      </c>
      <c r="D162" s="7"/>
      <c r="E162" s="11"/>
      <c r="F162" s="45">
        <f>SUM(F163:F164)</f>
        <v>0</v>
      </c>
      <c r="G162" s="7"/>
    </row>
    <row r="163" spans="1:7" x14ac:dyDescent="0.3">
      <c r="A163" s="7"/>
      <c r="B163" s="8"/>
      <c r="C163" s="9"/>
      <c r="D163" s="7"/>
      <c r="E163" s="8"/>
      <c r="F163" s="9"/>
      <c r="G163" s="7"/>
    </row>
    <row r="164" spans="1:7" x14ac:dyDescent="0.3">
      <c r="A164" s="7"/>
      <c r="B164" s="8"/>
      <c r="C164" s="9"/>
      <c r="D164" s="7"/>
      <c r="E164" s="8"/>
      <c r="F164" s="9"/>
      <c r="G164" s="7"/>
    </row>
    <row r="165" spans="1:7" x14ac:dyDescent="0.3">
      <c r="A165" s="18" t="s">
        <v>63</v>
      </c>
      <c r="B165" s="11"/>
      <c r="C165" s="45">
        <f>C149+C153+C156+C159+C162</f>
        <v>98500</v>
      </c>
      <c r="D165" s="7"/>
      <c r="E165" s="11"/>
      <c r="F165" s="45">
        <f>F149+F153+F156+F159+F162</f>
        <v>98500</v>
      </c>
      <c r="G165" s="7"/>
    </row>
    <row r="166" spans="1:7" ht="17.25" customHeight="1" x14ac:dyDescent="0.3">
      <c r="A166" s="13"/>
      <c r="B166" s="51"/>
      <c r="C166" s="52"/>
      <c r="E166" s="51"/>
      <c r="F166" s="52"/>
    </row>
    <row r="167" spans="1:7" x14ac:dyDescent="0.3">
      <c r="A167" s="367" t="s">
        <v>82</v>
      </c>
      <c r="B167" s="367"/>
      <c r="C167" s="367"/>
      <c r="D167" s="367"/>
      <c r="E167" s="367"/>
      <c r="F167" s="367"/>
      <c r="G167" s="367"/>
    </row>
    <row r="168" spans="1:7" ht="6" customHeight="1" x14ac:dyDescent="0.3"/>
    <row r="169" spans="1:7" x14ac:dyDescent="0.3">
      <c r="A169" s="365" t="s">
        <v>64</v>
      </c>
      <c r="B169" s="366" t="s">
        <v>11</v>
      </c>
      <c r="C169" s="366"/>
      <c r="D169" s="366" t="s">
        <v>12</v>
      </c>
      <c r="E169" s="366"/>
      <c r="F169" s="366" t="s">
        <v>61</v>
      </c>
      <c r="G169" s="366"/>
    </row>
    <row r="170" spans="1:7" x14ac:dyDescent="0.3">
      <c r="A170" s="365"/>
      <c r="B170" s="11" t="s">
        <v>62</v>
      </c>
      <c r="C170" s="11" t="s">
        <v>75</v>
      </c>
      <c r="D170" s="11" t="s">
        <v>62</v>
      </c>
      <c r="E170" s="11" t="s">
        <v>75</v>
      </c>
      <c r="F170" s="11" t="s">
        <v>62</v>
      </c>
      <c r="G170" s="11" t="s">
        <v>75</v>
      </c>
    </row>
    <row r="171" spans="1:7" x14ac:dyDescent="0.3">
      <c r="A171" s="18" t="s">
        <v>55</v>
      </c>
      <c r="B171" s="45">
        <f>SUM(B172:B173)</f>
        <v>10500</v>
      </c>
      <c r="C171" s="45">
        <f>SUM(C172:C173)</f>
        <v>8400</v>
      </c>
      <c r="D171" s="45">
        <f>SUM(D172:D173)</f>
        <v>6660</v>
      </c>
      <c r="E171" s="45">
        <f>SUM(E172:E173)</f>
        <v>6660.8</v>
      </c>
      <c r="F171" s="48">
        <f>(1-D171/B171)</f>
        <v>0.36571428571428577</v>
      </c>
      <c r="G171" s="48">
        <f>(1-E171/C171)</f>
        <v>0.20704761904761904</v>
      </c>
    </row>
    <row r="172" spans="1:7" x14ac:dyDescent="0.3">
      <c r="A172" s="7" t="s">
        <v>67</v>
      </c>
      <c r="B172" s="9">
        <v>10500</v>
      </c>
      <c r="C172" s="9">
        <f>B172*0.8</f>
        <v>8400</v>
      </c>
      <c r="D172" s="9">
        <v>6660</v>
      </c>
      <c r="E172" s="9">
        <f>D172+0.8</f>
        <v>6660.8</v>
      </c>
      <c r="F172" s="47">
        <f t="shared" ref="F172:F187" si="2">(1-D172/B172)</f>
        <v>0.36571428571428577</v>
      </c>
      <c r="G172" s="47">
        <f t="shared" ref="G172:G187" si="3">(1-E172/C172)</f>
        <v>0.20704761904761904</v>
      </c>
    </row>
    <row r="173" spans="1:7" x14ac:dyDescent="0.3">
      <c r="A173" s="7"/>
      <c r="B173" s="8"/>
      <c r="C173" s="9"/>
      <c r="D173" s="7"/>
      <c r="E173" s="8"/>
      <c r="F173" s="47" t="e">
        <f t="shared" si="2"/>
        <v>#DIV/0!</v>
      </c>
      <c r="G173" s="47" t="e">
        <f t="shared" si="3"/>
        <v>#DIV/0!</v>
      </c>
    </row>
    <row r="174" spans="1:7" x14ac:dyDescent="0.3">
      <c r="A174" s="7"/>
      <c r="B174" s="8"/>
      <c r="C174" s="9"/>
      <c r="D174" s="7"/>
      <c r="E174" s="8"/>
      <c r="F174" s="47" t="e">
        <f t="shared" si="2"/>
        <v>#DIV/0!</v>
      </c>
      <c r="G174" s="47" t="e">
        <f t="shared" si="3"/>
        <v>#DIV/0!</v>
      </c>
    </row>
    <row r="175" spans="1:7" x14ac:dyDescent="0.3">
      <c r="A175" s="18" t="s">
        <v>56</v>
      </c>
      <c r="B175" s="45">
        <f>SUM(B176:B177)</f>
        <v>0</v>
      </c>
      <c r="C175" s="45">
        <f>SUM(C176:C177)</f>
        <v>0</v>
      </c>
      <c r="D175" s="45">
        <f>SUM(D176:D177)</f>
        <v>0</v>
      </c>
      <c r="E175" s="45">
        <f>SUM(E176:E177)</f>
        <v>0</v>
      </c>
      <c r="F175" s="48" t="e">
        <f t="shared" si="2"/>
        <v>#DIV/0!</v>
      </c>
      <c r="G175" s="48" t="e">
        <f t="shared" si="3"/>
        <v>#DIV/0!</v>
      </c>
    </row>
    <row r="176" spans="1:7" x14ac:dyDescent="0.3">
      <c r="A176" s="7"/>
      <c r="B176" s="8"/>
      <c r="C176" s="9"/>
      <c r="D176" s="7"/>
      <c r="E176" s="8"/>
      <c r="F176" s="47" t="e">
        <f t="shared" si="2"/>
        <v>#DIV/0!</v>
      </c>
      <c r="G176" s="47" t="e">
        <f t="shared" si="3"/>
        <v>#DIV/0!</v>
      </c>
    </row>
    <row r="177" spans="1:7" x14ac:dyDescent="0.3">
      <c r="A177" s="7"/>
      <c r="B177" s="8"/>
      <c r="C177" s="9"/>
      <c r="D177" s="7"/>
      <c r="E177" s="8"/>
      <c r="F177" s="47" t="e">
        <f t="shared" si="2"/>
        <v>#DIV/0!</v>
      </c>
      <c r="G177" s="47" t="e">
        <f t="shared" si="3"/>
        <v>#DIV/0!</v>
      </c>
    </row>
    <row r="178" spans="1:7" x14ac:dyDescent="0.3">
      <c r="A178" s="18" t="s">
        <v>57</v>
      </c>
      <c r="B178" s="45">
        <f>SUM(B179:B180)</f>
        <v>0</v>
      </c>
      <c r="C178" s="45">
        <f>SUM(C179:C180)</f>
        <v>0</v>
      </c>
      <c r="D178" s="45">
        <f>SUM(D179:D180)</f>
        <v>0</v>
      </c>
      <c r="E178" s="45">
        <f>SUM(E179:E180)</f>
        <v>0</v>
      </c>
      <c r="F178" s="48" t="e">
        <f t="shared" si="2"/>
        <v>#DIV/0!</v>
      </c>
      <c r="G178" s="48" t="e">
        <f t="shared" si="3"/>
        <v>#DIV/0!</v>
      </c>
    </row>
    <row r="179" spans="1:7" x14ac:dyDescent="0.3">
      <c r="A179" s="7"/>
      <c r="B179" s="8"/>
      <c r="C179" s="9"/>
      <c r="D179" s="7"/>
      <c r="E179" s="8"/>
      <c r="F179" s="47" t="e">
        <f t="shared" si="2"/>
        <v>#DIV/0!</v>
      </c>
      <c r="G179" s="47" t="e">
        <f t="shared" si="3"/>
        <v>#DIV/0!</v>
      </c>
    </row>
    <row r="180" spans="1:7" x14ac:dyDescent="0.3">
      <c r="A180" s="7"/>
      <c r="B180" s="8"/>
      <c r="C180" s="9"/>
      <c r="D180" s="7"/>
      <c r="E180" s="8"/>
      <c r="F180" s="47" t="e">
        <f t="shared" si="2"/>
        <v>#DIV/0!</v>
      </c>
      <c r="G180" s="47" t="e">
        <f t="shared" si="3"/>
        <v>#DIV/0!</v>
      </c>
    </row>
    <row r="181" spans="1:7" x14ac:dyDescent="0.3">
      <c r="A181" s="18" t="s">
        <v>58</v>
      </c>
      <c r="B181" s="45">
        <f>SUM(B182:B183)</f>
        <v>0</v>
      </c>
      <c r="C181" s="45">
        <f>SUM(C182:C183)</f>
        <v>0</v>
      </c>
      <c r="D181" s="45">
        <f>SUM(D182:D183)</f>
        <v>0</v>
      </c>
      <c r="E181" s="45">
        <f>SUM(E182:E183)</f>
        <v>0</v>
      </c>
      <c r="F181" s="48" t="e">
        <f t="shared" si="2"/>
        <v>#DIV/0!</v>
      </c>
      <c r="G181" s="48" t="e">
        <f t="shared" si="3"/>
        <v>#DIV/0!</v>
      </c>
    </row>
    <row r="182" spans="1:7" x14ac:dyDescent="0.3">
      <c r="A182" s="7"/>
      <c r="B182" s="8"/>
      <c r="C182" s="9"/>
      <c r="D182" s="7"/>
      <c r="E182" s="8"/>
      <c r="F182" s="47" t="e">
        <f t="shared" si="2"/>
        <v>#DIV/0!</v>
      </c>
      <c r="G182" s="47" t="e">
        <f t="shared" si="3"/>
        <v>#DIV/0!</v>
      </c>
    </row>
    <row r="183" spans="1:7" x14ac:dyDescent="0.3">
      <c r="A183" s="7"/>
      <c r="B183" s="8"/>
      <c r="C183" s="9"/>
      <c r="D183" s="7"/>
      <c r="E183" s="8"/>
      <c r="F183" s="47" t="e">
        <f t="shared" si="2"/>
        <v>#DIV/0!</v>
      </c>
      <c r="G183" s="47" t="e">
        <f t="shared" si="3"/>
        <v>#DIV/0!</v>
      </c>
    </row>
    <row r="184" spans="1:7" x14ac:dyDescent="0.3">
      <c r="A184" s="18" t="s">
        <v>59</v>
      </c>
      <c r="B184" s="45">
        <f>SUM(B185:B186)</f>
        <v>0</v>
      </c>
      <c r="C184" s="45">
        <f>SUM(C185:C186)</f>
        <v>0</v>
      </c>
      <c r="D184" s="45">
        <f>SUM(D185:D186)</f>
        <v>0</v>
      </c>
      <c r="E184" s="45">
        <f>SUM(E185:E186)</f>
        <v>0</v>
      </c>
      <c r="F184" s="48" t="e">
        <f t="shared" si="2"/>
        <v>#DIV/0!</v>
      </c>
      <c r="G184" s="48" t="e">
        <f t="shared" si="3"/>
        <v>#DIV/0!</v>
      </c>
    </row>
    <row r="185" spans="1:7" x14ac:dyDescent="0.3">
      <c r="A185" s="7"/>
      <c r="B185" s="8"/>
      <c r="C185" s="9"/>
      <c r="D185" s="7"/>
      <c r="E185" s="8"/>
      <c r="F185" s="47" t="e">
        <f t="shared" si="2"/>
        <v>#DIV/0!</v>
      </c>
      <c r="G185" s="47" t="e">
        <f t="shared" si="3"/>
        <v>#DIV/0!</v>
      </c>
    </row>
    <row r="186" spans="1:7" x14ac:dyDescent="0.3">
      <c r="A186" s="7"/>
      <c r="B186" s="8"/>
      <c r="C186" s="9"/>
      <c r="D186" s="7"/>
      <c r="E186" s="8"/>
      <c r="F186" s="47" t="e">
        <f t="shared" si="2"/>
        <v>#DIV/0!</v>
      </c>
      <c r="G186" s="47" t="e">
        <f t="shared" si="3"/>
        <v>#DIV/0!</v>
      </c>
    </row>
    <row r="187" spans="1:7" x14ac:dyDescent="0.3">
      <c r="A187" s="18" t="s">
        <v>63</v>
      </c>
      <c r="B187" s="45">
        <f>B171+B175+B178+B181+B184</f>
        <v>10500</v>
      </c>
      <c r="C187" s="45">
        <f>C171+C175+C178+C181+C184</f>
        <v>8400</v>
      </c>
      <c r="D187" s="45">
        <f>D171+D175+D178+D181+D184</f>
        <v>6660</v>
      </c>
      <c r="E187" s="45">
        <f>E171+E175+E178+E181+E184</f>
        <v>6660.8</v>
      </c>
      <c r="F187" s="48">
        <f t="shared" si="2"/>
        <v>0.36571428571428577</v>
      </c>
      <c r="G187" s="48">
        <f t="shared" si="3"/>
        <v>0.20704761904761904</v>
      </c>
    </row>
    <row r="189" spans="1:7" ht="16.2" thickBot="1" x14ac:dyDescent="0.35">
      <c r="A189" s="13" t="s">
        <v>141</v>
      </c>
    </row>
    <row r="190" spans="1:7" x14ac:dyDescent="0.3">
      <c r="A190" s="356"/>
      <c r="B190" s="357"/>
      <c r="C190" s="357"/>
      <c r="D190" s="357"/>
      <c r="E190" s="357"/>
      <c r="F190" s="357"/>
      <c r="G190" s="358"/>
    </row>
    <row r="191" spans="1:7" ht="16.2" thickBot="1" x14ac:dyDescent="0.35">
      <c r="A191" s="362"/>
      <c r="B191" s="363"/>
      <c r="C191" s="363"/>
      <c r="D191" s="363"/>
      <c r="E191" s="363"/>
      <c r="F191" s="363"/>
      <c r="G191" s="364"/>
    </row>
    <row r="192" spans="1:7" ht="18" x14ac:dyDescent="0.35">
      <c r="A192" s="16" t="s">
        <v>76</v>
      </c>
    </row>
    <row r="193" spans="1:10" ht="6" customHeight="1" x14ac:dyDescent="0.3">
      <c r="I193" s="91"/>
    </row>
    <row r="194" spans="1:10" x14ac:dyDescent="0.3">
      <c r="A194" s="13" t="s">
        <v>77</v>
      </c>
      <c r="H194" s="90"/>
      <c r="I194" s="89"/>
      <c r="J194" s="92"/>
    </row>
    <row r="195" spans="1:10" ht="8.1" customHeight="1" x14ac:dyDescent="0.3">
      <c r="A195" s="13"/>
      <c r="H195" s="90"/>
      <c r="I195" s="89"/>
      <c r="J195" s="92"/>
    </row>
    <row r="196" spans="1:10" x14ac:dyDescent="0.3">
      <c r="A196" s="13" t="s">
        <v>101</v>
      </c>
      <c r="H196" s="90"/>
      <c r="I196" s="89"/>
      <c r="J196" s="92"/>
    </row>
    <row r="197" spans="1:10" ht="6.9" customHeight="1" thickBot="1" x14ac:dyDescent="0.35"/>
    <row r="198" spans="1:10" ht="16.2" thickBot="1" x14ac:dyDescent="0.35">
      <c r="A198" t="s">
        <v>85</v>
      </c>
      <c r="B198" s="6" t="s">
        <v>86</v>
      </c>
      <c r="D198" t="s">
        <v>88</v>
      </c>
      <c r="F198" s="5"/>
    </row>
    <row r="199" spans="1:10" ht="9.9" customHeight="1" x14ac:dyDescent="0.3"/>
    <row r="200" spans="1:10" ht="15.9" customHeight="1" x14ac:dyDescent="0.3">
      <c r="A200" s="367" t="str">
        <f>CONCATENATE("Cuadro 6: Producción de ",A203)</f>
        <v>Cuadro 6: Producción de Café Pergamino</v>
      </c>
      <c r="B200" s="367"/>
      <c r="C200" s="367"/>
      <c r="D200" s="367"/>
      <c r="E200" s="367"/>
      <c r="F200" s="367"/>
      <c r="G200" s="367"/>
    </row>
    <row r="201" spans="1:10" ht="9.9" customHeight="1" thickBot="1" x14ac:dyDescent="0.35"/>
    <row r="202" spans="1:10" x14ac:dyDescent="0.3">
      <c r="A202" s="58" t="s">
        <v>89</v>
      </c>
      <c r="B202" s="374" t="s">
        <v>136</v>
      </c>
      <c r="C202" s="369"/>
      <c r="D202" s="370"/>
      <c r="E202" s="368" t="s">
        <v>12</v>
      </c>
      <c r="F202" s="369"/>
      <c r="G202" s="370"/>
    </row>
    <row r="203" spans="1:10" ht="16.2" thickBot="1" x14ac:dyDescent="0.35">
      <c r="A203" s="59" t="s">
        <v>94</v>
      </c>
      <c r="B203" s="60" t="s">
        <v>91</v>
      </c>
      <c r="C203" s="35" t="s">
        <v>92</v>
      </c>
      <c r="D203" s="36" t="s">
        <v>93</v>
      </c>
      <c r="E203" s="57" t="s">
        <v>91</v>
      </c>
      <c r="F203" s="35" t="s">
        <v>92</v>
      </c>
      <c r="G203" s="36" t="s">
        <v>93</v>
      </c>
    </row>
    <row r="204" spans="1:10" x14ac:dyDescent="0.3">
      <c r="A204" s="53" t="s">
        <v>83</v>
      </c>
      <c r="B204" s="61">
        <v>100</v>
      </c>
      <c r="C204" s="62">
        <v>100</v>
      </c>
      <c r="D204" s="63">
        <v>100</v>
      </c>
      <c r="E204" s="64">
        <v>100</v>
      </c>
      <c r="F204" s="62">
        <v>100</v>
      </c>
      <c r="G204" s="63">
        <v>100</v>
      </c>
    </row>
    <row r="205" spans="1:10" x14ac:dyDescent="0.3">
      <c r="A205" s="54" t="s">
        <v>84</v>
      </c>
      <c r="B205" s="65">
        <f>B204*22</f>
        <v>2200</v>
      </c>
      <c r="C205" s="10">
        <v>2500</v>
      </c>
      <c r="D205" s="66">
        <v>2500</v>
      </c>
      <c r="E205" s="70">
        <v>1800</v>
      </c>
      <c r="F205" s="10">
        <v>1990</v>
      </c>
      <c r="G205" s="66">
        <v>2100</v>
      </c>
    </row>
    <row r="206" spans="1:10" ht="16.2" thickBot="1" x14ac:dyDescent="0.35">
      <c r="A206" s="55" t="s">
        <v>90</v>
      </c>
      <c r="B206" s="71">
        <f t="shared" ref="B206:G206" si="4">B205/B204</f>
        <v>22</v>
      </c>
      <c r="C206" s="72">
        <f t="shared" si="4"/>
        <v>25</v>
      </c>
      <c r="D206" s="73">
        <f t="shared" si="4"/>
        <v>25</v>
      </c>
      <c r="E206" s="74">
        <f t="shared" si="4"/>
        <v>18</v>
      </c>
      <c r="F206" s="72">
        <f t="shared" si="4"/>
        <v>19.899999999999999</v>
      </c>
      <c r="G206" s="73">
        <f t="shared" si="4"/>
        <v>21</v>
      </c>
    </row>
    <row r="207" spans="1:10" ht="8.1" customHeight="1" x14ac:dyDescent="0.3"/>
    <row r="208" spans="1:10" x14ac:dyDescent="0.3">
      <c r="A208" s="367" t="str">
        <f>CONCATENATE("Cuadro 7: Variación % de ",A203)</f>
        <v>Cuadro 7: Variación % de Café Pergamino</v>
      </c>
      <c r="B208" s="367"/>
      <c r="C208" s="367"/>
      <c r="D208" s="367"/>
      <c r="E208" s="13"/>
      <c r="F208" s="13"/>
      <c r="G208" s="13"/>
    </row>
    <row r="209" spans="1:12" ht="6.9" customHeight="1" thickBot="1" x14ac:dyDescent="0.35">
      <c r="A209" s="13"/>
    </row>
    <row r="210" spans="1:12" ht="16.2" thickBot="1" x14ac:dyDescent="0.35">
      <c r="A210" s="84" t="s">
        <v>95</v>
      </c>
      <c r="B210" s="33" t="s">
        <v>91</v>
      </c>
      <c r="C210" s="34" t="s">
        <v>92</v>
      </c>
      <c r="D210" s="80" t="s">
        <v>93</v>
      </c>
      <c r="J210" s="51"/>
      <c r="K210" s="51"/>
      <c r="L210" s="51"/>
    </row>
    <row r="211" spans="1:12" x14ac:dyDescent="0.3">
      <c r="A211" s="53" t="s">
        <v>83</v>
      </c>
      <c r="B211" s="81">
        <f t="shared" ref="B211:D213" si="5">-(1-E204/B204)</f>
        <v>0</v>
      </c>
      <c r="C211" s="78">
        <f t="shared" si="5"/>
        <v>0</v>
      </c>
      <c r="D211" s="79">
        <f t="shared" si="5"/>
        <v>0</v>
      </c>
      <c r="J211" s="51"/>
      <c r="K211" s="92"/>
      <c r="L211" s="92"/>
    </row>
    <row r="212" spans="1:12" x14ac:dyDescent="0.3">
      <c r="A212" s="54" t="s">
        <v>84</v>
      </c>
      <c r="B212" s="82">
        <f t="shared" si="5"/>
        <v>-0.18181818181818177</v>
      </c>
      <c r="C212" s="12">
        <f t="shared" si="5"/>
        <v>-0.20399999999999996</v>
      </c>
      <c r="D212" s="75">
        <f t="shared" si="5"/>
        <v>-0.16000000000000003</v>
      </c>
      <c r="J212" s="51"/>
      <c r="K212" s="92"/>
      <c r="L212" s="92"/>
    </row>
    <row r="213" spans="1:12" ht="16.2" thickBot="1" x14ac:dyDescent="0.35">
      <c r="A213" s="55" t="s">
        <v>90</v>
      </c>
      <c r="B213" s="83">
        <f t="shared" si="5"/>
        <v>-0.18181818181818177</v>
      </c>
      <c r="C213" s="76">
        <f t="shared" si="5"/>
        <v>-0.20400000000000007</v>
      </c>
      <c r="D213" s="77">
        <f t="shared" si="5"/>
        <v>-0.16000000000000003</v>
      </c>
      <c r="J213" s="51"/>
      <c r="K213" s="92"/>
      <c r="L213" s="92"/>
    </row>
    <row r="214" spans="1:12" ht="6.9" customHeight="1" thickBot="1" x14ac:dyDescent="0.35">
      <c r="H214" s="90"/>
      <c r="I214" s="89"/>
    </row>
    <row r="215" spans="1:12" ht="16.2" thickBot="1" x14ac:dyDescent="0.35">
      <c r="A215" t="s">
        <v>85</v>
      </c>
      <c r="B215" s="6" t="s">
        <v>87</v>
      </c>
      <c r="D215" t="s">
        <v>88</v>
      </c>
      <c r="F215" s="5"/>
      <c r="H215" s="90"/>
      <c r="I215" s="89"/>
    </row>
    <row r="216" spans="1:12" ht="6.9" customHeight="1" x14ac:dyDescent="0.3">
      <c r="H216" s="90"/>
      <c r="I216" s="89"/>
    </row>
    <row r="217" spans="1:12" x14ac:dyDescent="0.3">
      <c r="A217" s="367" t="str">
        <f>CONCATENATE("Cuadro 8: Producción de ",A220)</f>
        <v>Cuadro 8: Producción de Café verde</v>
      </c>
      <c r="B217" s="367"/>
      <c r="C217" s="367"/>
      <c r="D217" s="367"/>
      <c r="E217" s="367"/>
      <c r="F217" s="367"/>
      <c r="G217" s="367"/>
    </row>
    <row r="218" spans="1:12" ht="6.9" customHeight="1" thickBot="1" x14ac:dyDescent="0.35"/>
    <row r="219" spans="1:12" x14ac:dyDescent="0.3">
      <c r="A219" s="58" t="s">
        <v>96</v>
      </c>
      <c r="B219" s="374" t="s">
        <v>74</v>
      </c>
      <c r="C219" s="369"/>
      <c r="D219" s="370"/>
      <c r="E219" s="368" t="s">
        <v>12</v>
      </c>
      <c r="F219" s="369"/>
      <c r="G219" s="370"/>
    </row>
    <row r="220" spans="1:12" ht="16.2" thickBot="1" x14ac:dyDescent="0.35">
      <c r="A220" s="59" t="s">
        <v>97</v>
      </c>
      <c r="B220" s="60" t="s">
        <v>91</v>
      </c>
      <c r="C220" s="35" t="s">
        <v>92</v>
      </c>
      <c r="D220" s="36" t="s">
        <v>93</v>
      </c>
      <c r="E220" s="57" t="s">
        <v>91</v>
      </c>
      <c r="F220" s="35" t="s">
        <v>92</v>
      </c>
      <c r="G220" s="36" t="s">
        <v>93</v>
      </c>
    </row>
    <row r="221" spans="1:12" x14ac:dyDescent="0.3">
      <c r="A221" s="53" t="s">
        <v>83</v>
      </c>
      <c r="B221" s="61">
        <v>100</v>
      </c>
      <c r="C221" s="62">
        <v>100</v>
      </c>
      <c r="D221" s="63">
        <v>100</v>
      </c>
      <c r="E221" s="64">
        <v>100</v>
      </c>
      <c r="F221" s="62">
        <v>100</v>
      </c>
      <c r="G221" s="63">
        <v>100</v>
      </c>
    </row>
    <row r="222" spans="1:12" x14ac:dyDescent="0.3">
      <c r="A222" s="54" t="s">
        <v>84</v>
      </c>
      <c r="B222" s="65">
        <v>2000</v>
      </c>
      <c r="C222" s="10">
        <v>2200</v>
      </c>
      <c r="D222" s="66">
        <v>2200</v>
      </c>
      <c r="E222" s="70">
        <v>1500</v>
      </c>
      <c r="F222" s="10">
        <v>1650</v>
      </c>
      <c r="G222" s="66">
        <v>1780</v>
      </c>
    </row>
    <row r="223" spans="1:12" ht="16.2" thickBot="1" x14ac:dyDescent="0.35">
      <c r="A223" s="55" t="s">
        <v>90</v>
      </c>
      <c r="B223" s="71">
        <f t="shared" ref="B223:G223" si="6">B222/B221</f>
        <v>20</v>
      </c>
      <c r="C223" s="72">
        <f t="shared" si="6"/>
        <v>22</v>
      </c>
      <c r="D223" s="73">
        <f t="shared" si="6"/>
        <v>22</v>
      </c>
      <c r="E223" s="74">
        <f t="shared" si="6"/>
        <v>15</v>
      </c>
      <c r="F223" s="72">
        <f t="shared" si="6"/>
        <v>16.5</v>
      </c>
      <c r="G223" s="73">
        <f t="shared" si="6"/>
        <v>17.8</v>
      </c>
    </row>
    <row r="224" spans="1:12" ht="6.9" customHeight="1" x14ac:dyDescent="0.3"/>
    <row r="225" spans="1:7" x14ac:dyDescent="0.3">
      <c r="A225" s="367" t="str">
        <f>CONCATENATE("Cuadro 9: Variación % de ",A220)</f>
        <v>Cuadro 9: Variación % de Café verde</v>
      </c>
      <c r="B225" s="367"/>
      <c r="C225" s="367"/>
      <c r="D225" s="367"/>
      <c r="E225" s="13"/>
      <c r="F225" s="13"/>
      <c r="G225" s="13"/>
    </row>
    <row r="226" spans="1:7" ht="9" customHeight="1" thickBot="1" x14ac:dyDescent="0.35">
      <c r="A226" s="13"/>
    </row>
    <row r="227" spans="1:7" ht="16.2" thickBot="1" x14ac:dyDescent="0.35">
      <c r="A227" s="84" t="s">
        <v>95</v>
      </c>
      <c r="B227" s="33" t="s">
        <v>91</v>
      </c>
      <c r="C227" s="34" t="s">
        <v>92</v>
      </c>
      <c r="D227" s="80" t="s">
        <v>93</v>
      </c>
    </row>
    <row r="228" spans="1:7" x14ac:dyDescent="0.3">
      <c r="A228" s="53" t="s">
        <v>83</v>
      </c>
      <c r="B228" s="81">
        <f t="shared" ref="B228:D230" si="7">-(1-E221/B221)</f>
        <v>0</v>
      </c>
      <c r="C228" s="78">
        <f t="shared" si="7"/>
        <v>0</v>
      </c>
      <c r="D228" s="79">
        <f t="shared" si="7"/>
        <v>0</v>
      </c>
    </row>
    <row r="229" spans="1:7" x14ac:dyDescent="0.3">
      <c r="A229" s="54" t="s">
        <v>84</v>
      </c>
      <c r="B229" s="82">
        <f t="shared" si="7"/>
        <v>-0.25</v>
      </c>
      <c r="C229" s="12">
        <f t="shared" si="7"/>
        <v>-0.25</v>
      </c>
      <c r="D229" s="75">
        <f t="shared" si="7"/>
        <v>-0.19090909090909092</v>
      </c>
    </row>
    <row r="230" spans="1:7" ht="16.2" thickBot="1" x14ac:dyDescent="0.35">
      <c r="A230" s="55" t="s">
        <v>90</v>
      </c>
      <c r="B230" s="83">
        <f t="shared" si="7"/>
        <v>-0.25</v>
      </c>
      <c r="C230" s="76">
        <f t="shared" si="7"/>
        <v>-0.25</v>
      </c>
      <c r="D230" s="77">
        <f t="shared" si="7"/>
        <v>-0.19090909090909092</v>
      </c>
    </row>
    <row r="231" spans="1:7" ht="9.9" customHeight="1" x14ac:dyDescent="0.3"/>
    <row r="232" spans="1:7" x14ac:dyDescent="0.3">
      <c r="A232" s="367" t="s">
        <v>100</v>
      </c>
      <c r="B232" s="367"/>
      <c r="C232" s="367"/>
      <c r="D232" s="367"/>
      <c r="E232" s="367"/>
      <c r="F232" s="367"/>
      <c r="G232" s="367"/>
    </row>
    <row r="233" spans="1:7" ht="9.9" customHeight="1" thickBot="1" x14ac:dyDescent="0.35"/>
    <row r="234" spans="1:7" ht="16.2" thickBot="1" x14ac:dyDescent="0.35">
      <c r="A234" s="58" t="s">
        <v>99</v>
      </c>
      <c r="B234" s="368" t="s">
        <v>12</v>
      </c>
      <c r="C234" s="369"/>
      <c r="D234" s="370"/>
      <c r="E234" t="s">
        <v>85</v>
      </c>
      <c r="G234" s="6" t="s">
        <v>87</v>
      </c>
    </row>
    <row r="235" spans="1:7" ht="16.2" thickBot="1" x14ac:dyDescent="0.35">
      <c r="A235" s="85"/>
      <c r="B235" s="57" t="s">
        <v>91</v>
      </c>
      <c r="C235" s="35" t="s">
        <v>92</v>
      </c>
      <c r="D235" s="36" t="s">
        <v>93</v>
      </c>
    </row>
    <row r="236" spans="1:7" ht="16.2" thickBot="1" x14ac:dyDescent="0.35">
      <c r="A236" s="56" t="s">
        <v>98</v>
      </c>
      <c r="B236" s="86">
        <v>100</v>
      </c>
      <c r="C236" s="87">
        <v>100</v>
      </c>
      <c r="D236" s="88">
        <v>100</v>
      </c>
      <c r="E236" t="s">
        <v>88</v>
      </c>
      <c r="G236" s="5"/>
    </row>
    <row r="238" spans="1:7" ht="16.2" thickBot="1" x14ac:dyDescent="0.35">
      <c r="A238" t="s">
        <v>142</v>
      </c>
    </row>
    <row r="239" spans="1:7" x14ac:dyDescent="0.3">
      <c r="A239" s="350"/>
      <c r="B239" s="351"/>
      <c r="C239" s="351"/>
      <c r="D239" s="351"/>
      <c r="E239" s="351"/>
      <c r="F239" s="351"/>
      <c r="G239" s="352"/>
    </row>
    <row r="240" spans="1:7" x14ac:dyDescent="0.3">
      <c r="A240" s="371"/>
      <c r="B240" s="372"/>
      <c r="C240" s="372"/>
      <c r="D240" s="372"/>
      <c r="E240" s="372"/>
      <c r="F240" s="372"/>
      <c r="G240" s="373"/>
    </row>
    <row r="241" spans="1:7" x14ac:dyDescent="0.3">
      <c r="A241" s="371"/>
      <c r="B241" s="372"/>
      <c r="C241" s="372"/>
      <c r="D241" s="372"/>
      <c r="E241" s="372"/>
      <c r="F241" s="372"/>
      <c r="G241" s="373"/>
    </row>
    <row r="242" spans="1:7" ht="16.2" thickBot="1" x14ac:dyDescent="0.35">
      <c r="A242" s="353"/>
      <c r="B242" s="354"/>
      <c r="C242" s="354"/>
      <c r="D242" s="354"/>
      <c r="E242" s="354"/>
      <c r="F242" s="354"/>
      <c r="G242" s="355"/>
    </row>
    <row r="243" spans="1:7" x14ac:dyDescent="0.3">
      <c r="A243" s="106"/>
      <c r="B243" s="106"/>
      <c r="C243" s="106"/>
      <c r="D243" s="106"/>
      <c r="E243" s="106"/>
      <c r="F243" s="106"/>
      <c r="G243" s="106"/>
    </row>
    <row r="244" spans="1:7" x14ac:dyDescent="0.3">
      <c r="A244" s="13" t="s">
        <v>106</v>
      </c>
    </row>
    <row r="245" spans="1:7" ht="16.2" thickBot="1" x14ac:dyDescent="0.35"/>
    <row r="246" spans="1:7" ht="16.2" thickBot="1" x14ac:dyDescent="0.35">
      <c r="A246" t="s">
        <v>85</v>
      </c>
      <c r="B246" s="6" t="s">
        <v>87</v>
      </c>
      <c r="D246" t="s">
        <v>88</v>
      </c>
      <c r="F246" s="5"/>
    </row>
    <row r="248" spans="1:7" x14ac:dyDescent="0.3">
      <c r="A248" s="367" t="s">
        <v>176</v>
      </c>
      <c r="B248" s="367"/>
      <c r="C248" s="367"/>
      <c r="D248" s="367"/>
      <c r="E248" s="367"/>
      <c r="F248" s="367"/>
      <c r="G248" s="367"/>
    </row>
    <row r="249" spans="1:7" ht="16.2" thickBot="1" x14ac:dyDescent="0.35"/>
    <row r="250" spans="1:7" x14ac:dyDescent="0.3">
      <c r="A250" s="58" t="s">
        <v>89</v>
      </c>
      <c r="B250" s="374" t="s">
        <v>137</v>
      </c>
      <c r="C250" s="369"/>
      <c r="D250" s="370"/>
      <c r="E250" s="368" t="s">
        <v>12</v>
      </c>
      <c r="F250" s="369"/>
      <c r="G250" s="370"/>
    </row>
    <row r="251" spans="1:7" ht="16.2" thickBot="1" x14ac:dyDescent="0.35">
      <c r="A251" s="59"/>
      <c r="B251" s="60" t="s">
        <v>91</v>
      </c>
      <c r="C251" s="35" t="s">
        <v>92</v>
      </c>
      <c r="D251" s="36" t="s">
        <v>93</v>
      </c>
      <c r="E251" s="57" t="s">
        <v>91</v>
      </c>
      <c r="F251" s="35" t="s">
        <v>92</v>
      </c>
      <c r="G251" s="36" t="s">
        <v>93</v>
      </c>
    </row>
    <row r="252" spans="1:7" x14ac:dyDescent="0.3">
      <c r="A252" s="53" t="s">
        <v>83</v>
      </c>
      <c r="B252" s="61">
        <v>100</v>
      </c>
      <c r="C252" s="62">
        <v>100</v>
      </c>
      <c r="D252" s="63">
        <v>100</v>
      </c>
      <c r="E252" s="64">
        <v>100</v>
      </c>
      <c r="F252" s="62">
        <v>100</v>
      </c>
      <c r="G252" s="63">
        <v>100</v>
      </c>
    </row>
    <row r="253" spans="1:7" x14ac:dyDescent="0.3">
      <c r="A253" s="54" t="s">
        <v>84</v>
      </c>
      <c r="B253" s="65">
        <v>1800</v>
      </c>
      <c r="C253" s="10">
        <v>1800</v>
      </c>
      <c r="D253" s="66">
        <v>1800</v>
      </c>
      <c r="E253" s="70">
        <v>1800</v>
      </c>
      <c r="F253" s="10">
        <v>1990</v>
      </c>
      <c r="G253" s="66">
        <v>2100</v>
      </c>
    </row>
    <row r="254" spans="1:7" ht="16.2" thickBot="1" x14ac:dyDescent="0.35">
      <c r="A254" s="55" t="s">
        <v>90</v>
      </c>
      <c r="B254" s="71">
        <f t="shared" ref="B254:G254" si="8">B253/B252</f>
        <v>18</v>
      </c>
      <c r="C254" s="72">
        <f t="shared" si="8"/>
        <v>18</v>
      </c>
      <c r="D254" s="73">
        <f t="shared" si="8"/>
        <v>18</v>
      </c>
      <c r="E254" s="74">
        <f t="shared" si="8"/>
        <v>18</v>
      </c>
      <c r="F254" s="72">
        <f t="shared" si="8"/>
        <v>19.899999999999999</v>
      </c>
      <c r="G254" s="73">
        <f t="shared" si="8"/>
        <v>21</v>
      </c>
    </row>
    <row r="256" spans="1:7" x14ac:dyDescent="0.3">
      <c r="A256" s="367" t="s">
        <v>178</v>
      </c>
      <c r="B256" s="367"/>
      <c r="C256" s="367"/>
      <c r="D256" s="367"/>
      <c r="E256" s="13"/>
      <c r="F256" s="13"/>
      <c r="G256" s="13"/>
    </row>
    <row r="257" spans="1:7" ht="16.2" thickBot="1" x14ac:dyDescent="0.35">
      <c r="A257" s="13"/>
    </row>
    <row r="258" spans="1:7" ht="16.2" thickBot="1" x14ac:dyDescent="0.35">
      <c r="A258" s="84" t="s">
        <v>95</v>
      </c>
      <c r="B258" s="33" t="s">
        <v>91</v>
      </c>
      <c r="C258" s="34" t="s">
        <v>92</v>
      </c>
      <c r="D258" s="80" t="s">
        <v>93</v>
      </c>
    </row>
    <row r="259" spans="1:7" x14ac:dyDescent="0.3">
      <c r="A259" s="53" t="s">
        <v>83</v>
      </c>
      <c r="B259" s="81">
        <f t="shared" ref="B259:D261" si="9">-(1-E252/B252)</f>
        <v>0</v>
      </c>
      <c r="C259" s="78">
        <f t="shared" si="9"/>
        <v>0</v>
      </c>
      <c r="D259" s="79">
        <f t="shared" si="9"/>
        <v>0</v>
      </c>
    </row>
    <row r="260" spans="1:7" x14ac:dyDescent="0.3">
      <c r="A260" s="54" t="s">
        <v>84</v>
      </c>
      <c r="B260" s="82">
        <f t="shared" si="9"/>
        <v>0</v>
      </c>
      <c r="C260" s="12">
        <f t="shared" si="9"/>
        <v>0.10555555555555562</v>
      </c>
      <c r="D260" s="75">
        <f t="shared" si="9"/>
        <v>0.16666666666666674</v>
      </c>
    </row>
    <row r="261" spans="1:7" ht="16.2" thickBot="1" x14ac:dyDescent="0.35">
      <c r="A261" s="55" t="s">
        <v>90</v>
      </c>
      <c r="B261" s="83">
        <f t="shared" si="9"/>
        <v>0</v>
      </c>
      <c r="C261" s="76">
        <f t="shared" si="9"/>
        <v>0.1055555555555554</v>
      </c>
      <c r="D261" s="77">
        <f t="shared" si="9"/>
        <v>0.16666666666666674</v>
      </c>
    </row>
    <row r="262" spans="1:7" ht="16.2" thickBot="1" x14ac:dyDescent="0.35"/>
    <row r="263" spans="1:7" ht="16.2" thickBot="1" x14ac:dyDescent="0.35">
      <c r="A263" t="s">
        <v>85</v>
      </c>
      <c r="B263" s="6" t="s">
        <v>87</v>
      </c>
      <c r="D263" t="s">
        <v>88</v>
      </c>
      <c r="F263" s="5"/>
    </row>
    <row r="265" spans="1:7" x14ac:dyDescent="0.3">
      <c r="A265" s="367" t="s">
        <v>177</v>
      </c>
      <c r="B265" s="367"/>
      <c r="C265" s="367"/>
      <c r="D265" s="367"/>
      <c r="E265" s="367"/>
      <c r="F265" s="367"/>
      <c r="G265" s="367"/>
    </row>
    <row r="266" spans="1:7" ht="16.2" thickBot="1" x14ac:dyDescent="0.35"/>
    <row r="267" spans="1:7" x14ac:dyDescent="0.3">
      <c r="A267" s="58" t="s">
        <v>96</v>
      </c>
      <c r="B267" s="374" t="s">
        <v>137</v>
      </c>
      <c r="C267" s="369"/>
      <c r="D267" s="370"/>
      <c r="E267" s="368" t="s">
        <v>12</v>
      </c>
      <c r="F267" s="369"/>
      <c r="G267" s="370"/>
    </row>
    <row r="268" spans="1:7" ht="16.2" thickBot="1" x14ac:dyDescent="0.35">
      <c r="A268" s="59"/>
      <c r="B268" s="60" t="s">
        <v>91</v>
      </c>
      <c r="C268" s="35" t="s">
        <v>92</v>
      </c>
      <c r="D268" s="36" t="s">
        <v>93</v>
      </c>
      <c r="E268" s="57" t="s">
        <v>91</v>
      </c>
      <c r="F268" s="35" t="s">
        <v>92</v>
      </c>
      <c r="G268" s="36" t="s">
        <v>93</v>
      </c>
    </row>
    <row r="269" spans="1:7" x14ac:dyDescent="0.3">
      <c r="A269" s="53" t="s">
        <v>83</v>
      </c>
      <c r="B269" s="61">
        <v>100</v>
      </c>
      <c r="C269" s="62">
        <v>100</v>
      </c>
      <c r="D269" s="63">
        <v>100</v>
      </c>
      <c r="E269" s="64">
        <v>100</v>
      </c>
      <c r="F269" s="62">
        <v>100</v>
      </c>
      <c r="G269" s="63">
        <v>100</v>
      </c>
    </row>
    <row r="270" spans="1:7" x14ac:dyDescent="0.3">
      <c r="A270" s="54" t="s">
        <v>84</v>
      </c>
      <c r="B270" s="65">
        <v>1600</v>
      </c>
      <c r="C270" s="10">
        <v>1600</v>
      </c>
      <c r="D270" s="66">
        <v>1600</v>
      </c>
      <c r="E270" s="70">
        <v>1500</v>
      </c>
      <c r="F270" s="10">
        <v>1650</v>
      </c>
      <c r="G270" s="66">
        <v>1780</v>
      </c>
    </row>
    <row r="271" spans="1:7" ht="16.2" thickBot="1" x14ac:dyDescent="0.35">
      <c r="A271" s="55" t="s">
        <v>90</v>
      </c>
      <c r="B271" s="71">
        <f t="shared" ref="B271:G271" si="10">B270/B269</f>
        <v>16</v>
      </c>
      <c r="C271" s="72">
        <f t="shared" si="10"/>
        <v>16</v>
      </c>
      <c r="D271" s="73">
        <f t="shared" si="10"/>
        <v>16</v>
      </c>
      <c r="E271" s="74">
        <f t="shared" si="10"/>
        <v>15</v>
      </c>
      <c r="F271" s="72">
        <f t="shared" si="10"/>
        <v>16.5</v>
      </c>
      <c r="G271" s="73">
        <f t="shared" si="10"/>
        <v>17.8</v>
      </c>
    </row>
    <row r="273" spans="1:7" x14ac:dyDescent="0.3">
      <c r="A273" s="367" t="s">
        <v>179</v>
      </c>
      <c r="B273" s="367"/>
      <c r="C273" s="367"/>
      <c r="D273" s="367"/>
      <c r="E273" s="13"/>
      <c r="F273" s="13"/>
      <c r="G273" s="13"/>
    </row>
    <row r="274" spans="1:7" ht="16.2" thickBot="1" x14ac:dyDescent="0.35">
      <c r="A274" s="13"/>
    </row>
    <row r="275" spans="1:7" ht="16.2" thickBot="1" x14ac:dyDescent="0.35">
      <c r="A275" s="84" t="s">
        <v>95</v>
      </c>
      <c r="B275" s="33" t="s">
        <v>91</v>
      </c>
      <c r="C275" s="34" t="s">
        <v>92</v>
      </c>
      <c r="D275" s="80" t="s">
        <v>93</v>
      </c>
    </row>
    <row r="276" spans="1:7" x14ac:dyDescent="0.3">
      <c r="A276" s="53" t="s">
        <v>83</v>
      </c>
      <c r="B276" s="81">
        <f t="shared" ref="B276:D278" si="11">-(1-E269/B269)</f>
        <v>0</v>
      </c>
      <c r="C276" s="78">
        <f t="shared" si="11"/>
        <v>0</v>
      </c>
      <c r="D276" s="79">
        <f t="shared" si="11"/>
        <v>0</v>
      </c>
    </row>
    <row r="277" spans="1:7" x14ac:dyDescent="0.3">
      <c r="A277" s="54" t="s">
        <v>84</v>
      </c>
      <c r="B277" s="82">
        <f t="shared" si="11"/>
        <v>-6.25E-2</v>
      </c>
      <c r="C277" s="12">
        <f t="shared" si="11"/>
        <v>3.125E-2</v>
      </c>
      <c r="D277" s="75">
        <f t="shared" si="11"/>
        <v>0.11250000000000004</v>
      </c>
    </row>
    <row r="278" spans="1:7" ht="16.2" thickBot="1" x14ac:dyDescent="0.35">
      <c r="A278" s="55" t="s">
        <v>90</v>
      </c>
      <c r="B278" s="83">
        <f t="shared" si="11"/>
        <v>-6.25E-2</v>
      </c>
      <c r="C278" s="76">
        <f t="shared" si="11"/>
        <v>3.125E-2</v>
      </c>
      <c r="D278" s="77">
        <f t="shared" si="11"/>
        <v>0.11250000000000004</v>
      </c>
    </row>
    <row r="280" spans="1:7" ht="16.2" thickBot="1" x14ac:dyDescent="0.35">
      <c r="A280" t="s">
        <v>143</v>
      </c>
    </row>
    <row r="281" spans="1:7" x14ac:dyDescent="0.3">
      <c r="A281" s="350"/>
      <c r="B281" s="351"/>
      <c r="C281" s="351"/>
      <c r="D281" s="351"/>
      <c r="E281" s="351"/>
      <c r="F281" s="351"/>
      <c r="G281" s="352"/>
    </row>
    <row r="282" spans="1:7" x14ac:dyDescent="0.3">
      <c r="A282" s="371"/>
      <c r="B282" s="372"/>
      <c r="C282" s="372"/>
      <c r="D282" s="372"/>
      <c r="E282" s="372"/>
      <c r="F282" s="372"/>
      <c r="G282" s="373"/>
    </row>
    <row r="283" spans="1:7" x14ac:dyDescent="0.3">
      <c r="A283" s="371"/>
      <c r="B283" s="372"/>
      <c r="C283" s="372"/>
      <c r="D283" s="372"/>
      <c r="E283" s="372"/>
      <c r="F283" s="372"/>
      <c r="G283" s="373"/>
    </row>
    <row r="284" spans="1:7" ht="16.2" thickBot="1" x14ac:dyDescent="0.35">
      <c r="A284" s="353"/>
      <c r="B284" s="354"/>
      <c r="C284" s="354"/>
      <c r="D284" s="354"/>
      <c r="E284" s="354"/>
      <c r="F284" s="354"/>
      <c r="G284" s="355"/>
    </row>
    <row r="290" spans="1:1" x14ac:dyDescent="0.3">
      <c r="A290" s="13" t="s">
        <v>105</v>
      </c>
    </row>
    <row r="306" spans="1:5" x14ac:dyDescent="0.3">
      <c r="B306" s="11" t="s">
        <v>84</v>
      </c>
      <c r="C306" s="11" t="s">
        <v>103</v>
      </c>
      <c r="D306" s="11" t="s">
        <v>104</v>
      </c>
      <c r="E306" s="11" t="s">
        <v>14</v>
      </c>
    </row>
    <row r="307" spans="1:5" x14ac:dyDescent="0.3">
      <c r="B307" s="11" t="s">
        <v>91</v>
      </c>
      <c r="C307" s="10">
        <f>B205</f>
        <v>2200</v>
      </c>
      <c r="D307" s="10">
        <f>E205</f>
        <v>1800</v>
      </c>
      <c r="E307" s="12">
        <f>-(1-D307/C307)</f>
        <v>-0.18181818181818177</v>
      </c>
    </row>
    <row r="308" spans="1:5" x14ac:dyDescent="0.3">
      <c r="B308" s="11" t="s">
        <v>92</v>
      </c>
      <c r="C308" s="10">
        <f>C205</f>
        <v>2500</v>
      </c>
      <c r="D308" s="10">
        <f>F205</f>
        <v>1990</v>
      </c>
      <c r="E308" s="12">
        <f>-(1-D308/C308)</f>
        <v>-0.20399999999999996</v>
      </c>
    </row>
    <row r="309" spans="1:5" x14ac:dyDescent="0.3">
      <c r="B309" s="11" t="s">
        <v>93</v>
      </c>
      <c r="C309" s="10">
        <f>D205</f>
        <v>2500</v>
      </c>
      <c r="D309" s="10">
        <f>G205</f>
        <v>2100</v>
      </c>
      <c r="E309" s="12">
        <f>-(1-D309/C309)</f>
        <v>-0.16000000000000003</v>
      </c>
    </row>
    <row r="310" spans="1:5" x14ac:dyDescent="0.3">
      <c r="B310" s="11" t="s">
        <v>109</v>
      </c>
      <c r="C310" s="93">
        <f>SUM(C307:C309)</f>
        <v>7200</v>
      </c>
      <c r="D310" s="93">
        <f>SUM(D307:D309)</f>
        <v>5890</v>
      </c>
      <c r="E310" s="94">
        <f>-(1-D310/C310)</f>
        <v>-0.18194444444444446</v>
      </c>
    </row>
    <row r="311" spans="1:5" ht="6" customHeight="1" x14ac:dyDescent="0.3"/>
    <row r="312" spans="1:5" x14ac:dyDescent="0.3">
      <c r="A312" s="13" t="s">
        <v>107</v>
      </c>
    </row>
    <row r="328" spans="1:7" x14ac:dyDescent="0.3">
      <c r="B328" s="11" t="s">
        <v>84</v>
      </c>
      <c r="C328" s="11" t="s">
        <v>108</v>
      </c>
      <c r="D328" s="11" t="s">
        <v>104</v>
      </c>
      <c r="E328" s="11" t="s">
        <v>14</v>
      </c>
    </row>
    <row r="329" spans="1:7" x14ac:dyDescent="0.3">
      <c r="B329" s="11" t="s">
        <v>91</v>
      </c>
      <c r="C329" s="10">
        <f>B253</f>
        <v>1800</v>
      </c>
      <c r="D329" s="10">
        <f>E253</f>
        <v>1800</v>
      </c>
      <c r="E329" s="12">
        <f>-(1-D329/C329)</f>
        <v>0</v>
      </c>
    </row>
    <row r="330" spans="1:7" x14ac:dyDescent="0.3">
      <c r="B330" s="11" t="s">
        <v>92</v>
      </c>
      <c r="C330" s="10">
        <f>C253</f>
        <v>1800</v>
      </c>
      <c r="D330" s="10">
        <f>F253</f>
        <v>1990</v>
      </c>
      <c r="E330" s="12">
        <f>-(1-D330/C330)</f>
        <v>0.10555555555555562</v>
      </c>
    </row>
    <row r="331" spans="1:7" x14ac:dyDescent="0.3">
      <c r="B331" s="11" t="s">
        <v>93</v>
      </c>
      <c r="C331" s="10">
        <f>D253</f>
        <v>1800</v>
      </c>
      <c r="D331" s="10">
        <f>G253</f>
        <v>2100</v>
      </c>
      <c r="E331" s="12">
        <f>-(1-D331/C331)</f>
        <v>0.16666666666666674</v>
      </c>
    </row>
    <row r="332" spans="1:7" x14ac:dyDescent="0.3">
      <c r="B332" s="11" t="s">
        <v>109</v>
      </c>
      <c r="C332" s="93">
        <f>SUM(C329:C331)</f>
        <v>5400</v>
      </c>
      <c r="D332" s="93">
        <f>SUM(D329:D331)</f>
        <v>5890</v>
      </c>
      <c r="E332" s="94">
        <f>-(1-D332/C332)</f>
        <v>9.0740740740740788E-2</v>
      </c>
    </row>
    <row r="334" spans="1:7" ht="16.2" thickBot="1" x14ac:dyDescent="0.35">
      <c r="A334" t="s">
        <v>141</v>
      </c>
    </row>
    <row r="335" spans="1:7" x14ac:dyDescent="0.3">
      <c r="A335" s="350"/>
      <c r="B335" s="351"/>
      <c r="C335" s="351"/>
      <c r="D335" s="351"/>
      <c r="E335" s="351"/>
      <c r="F335" s="351"/>
      <c r="G335" s="352"/>
    </row>
    <row r="336" spans="1:7" ht="16.2" thickBot="1" x14ac:dyDescent="0.35">
      <c r="A336" s="353"/>
      <c r="B336" s="354"/>
      <c r="C336" s="354"/>
      <c r="D336" s="354"/>
      <c r="E336" s="354"/>
      <c r="F336" s="354"/>
      <c r="G336" s="355"/>
    </row>
    <row r="337" spans="1:7" ht="8.1" customHeight="1" x14ac:dyDescent="0.3"/>
    <row r="338" spans="1:7" x14ac:dyDescent="0.3">
      <c r="A338" s="13" t="s">
        <v>110</v>
      </c>
    </row>
    <row r="340" spans="1:7" x14ac:dyDescent="0.3">
      <c r="A340" s="13" t="s">
        <v>111</v>
      </c>
    </row>
    <row r="342" spans="1:7" x14ac:dyDescent="0.3">
      <c r="A342" s="367" t="s">
        <v>117</v>
      </c>
      <c r="B342" s="367"/>
      <c r="C342" s="367"/>
      <c r="D342" s="367"/>
      <c r="E342" s="367"/>
      <c r="F342" s="367"/>
      <c r="G342" s="367"/>
    </row>
    <row r="343" spans="1:7" ht="16.2" thickBot="1" x14ac:dyDescent="0.35"/>
    <row r="344" spans="1:7" x14ac:dyDescent="0.3">
      <c r="A344" s="95" t="s">
        <v>89</v>
      </c>
      <c r="B344" s="374" t="s">
        <v>74</v>
      </c>
      <c r="C344" s="369"/>
      <c r="D344" s="370"/>
      <c r="E344" s="368" t="s">
        <v>12</v>
      </c>
      <c r="F344" s="369"/>
      <c r="G344" s="370"/>
    </row>
    <row r="345" spans="1:7" ht="16.2" thickBot="1" x14ac:dyDescent="0.35">
      <c r="A345" s="96" t="s">
        <v>94</v>
      </c>
      <c r="B345" s="60" t="s">
        <v>91</v>
      </c>
      <c r="C345" s="35" t="s">
        <v>92</v>
      </c>
      <c r="D345" s="36" t="s">
        <v>93</v>
      </c>
      <c r="E345" s="57" t="s">
        <v>91</v>
      </c>
      <c r="F345" s="35" t="s">
        <v>92</v>
      </c>
      <c r="G345" s="36" t="s">
        <v>93</v>
      </c>
    </row>
    <row r="346" spans="1:7" x14ac:dyDescent="0.3">
      <c r="A346" s="97" t="s">
        <v>112</v>
      </c>
      <c r="B346" s="98">
        <v>2200</v>
      </c>
      <c r="C346" s="99">
        <v>2500</v>
      </c>
      <c r="D346" s="100">
        <v>2500</v>
      </c>
      <c r="E346" s="98">
        <v>1800</v>
      </c>
      <c r="F346" s="99">
        <v>1990</v>
      </c>
      <c r="G346" s="100">
        <v>2100</v>
      </c>
    </row>
    <row r="347" spans="1:7" x14ac:dyDescent="0.3">
      <c r="A347" s="54" t="s">
        <v>113</v>
      </c>
      <c r="B347" s="65">
        <v>350</v>
      </c>
      <c r="C347" s="10">
        <v>350</v>
      </c>
      <c r="D347" s="66">
        <v>350</v>
      </c>
      <c r="E347" s="65">
        <v>355.9</v>
      </c>
      <c r="F347" s="10">
        <v>347.88</v>
      </c>
      <c r="G347" s="66">
        <v>320.60000000000002</v>
      </c>
    </row>
    <row r="348" spans="1:7" x14ac:dyDescent="0.3">
      <c r="A348" s="54" t="s">
        <v>114</v>
      </c>
      <c r="B348" s="65">
        <f t="shared" ref="B348:G348" si="12">B346*B347</f>
        <v>770000</v>
      </c>
      <c r="C348" s="10">
        <f t="shared" si="12"/>
        <v>875000</v>
      </c>
      <c r="D348" s="66">
        <f t="shared" si="12"/>
        <v>875000</v>
      </c>
      <c r="E348" s="65">
        <f t="shared" si="12"/>
        <v>640620</v>
      </c>
      <c r="F348" s="10">
        <f t="shared" si="12"/>
        <v>692281.2</v>
      </c>
      <c r="G348" s="66">
        <f t="shared" si="12"/>
        <v>673260</v>
      </c>
    </row>
    <row r="349" spans="1:7" x14ac:dyDescent="0.3">
      <c r="A349" s="54" t="s">
        <v>115</v>
      </c>
      <c r="B349" s="65">
        <f t="shared" ref="B349:G349" si="13">B348*0.75</f>
        <v>577500</v>
      </c>
      <c r="C349" s="10">
        <f t="shared" si="13"/>
        <v>656250</v>
      </c>
      <c r="D349" s="66">
        <f t="shared" si="13"/>
        <v>656250</v>
      </c>
      <c r="E349" s="65">
        <f t="shared" si="13"/>
        <v>480465</v>
      </c>
      <c r="F349" s="10">
        <f t="shared" si="13"/>
        <v>519210.89999999997</v>
      </c>
      <c r="G349" s="66">
        <f t="shared" si="13"/>
        <v>504945</v>
      </c>
    </row>
    <row r="350" spans="1:7" ht="16.2" thickBot="1" x14ac:dyDescent="0.35">
      <c r="A350" s="55" t="s">
        <v>116</v>
      </c>
      <c r="B350" s="67">
        <f t="shared" ref="B350:G350" si="14">B348-B349</f>
        <v>192500</v>
      </c>
      <c r="C350" s="68">
        <f t="shared" si="14"/>
        <v>218750</v>
      </c>
      <c r="D350" s="69">
        <f t="shared" si="14"/>
        <v>218750</v>
      </c>
      <c r="E350" s="67">
        <f t="shared" si="14"/>
        <v>160155</v>
      </c>
      <c r="F350" s="68">
        <f t="shared" si="14"/>
        <v>173070.3</v>
      </c>
      <c r="G350" s="69">
        <f t="shared" si="14"/>
        <v>168315</v>
      </c>
    </row>
    <row r="352" spans="1:7" x14ac:dyDescent="0.3">
      <c r="A352" s="367" t="s">
        <v>118</v>
      </c>
      <c r="B352" s="367"/>
      <c r="C352" s="367"/>
      <c r="D352" s="367"/>
    </row>
    <row r="353" spans="1:7" ht="16.2" thickBot="1" x14ac:dyDescent="0.35"/>
    <row r="354" spans="1:7" ht="16.2" thickBot="1" x14ac:dyDescent="0.35">
      <c r="A354" s="84" t="s">
        <v>95</v>
      </c>
      <c r="B354" s="33" t="s">
        <v>91</v>
      </c>
      <c r="C354" s="34" t="s">
        <v>92</v>
      </c>
      <c r="D354" s="80" t="s">
        <v>93</v>
      </c>
    </row>
    <row r="355" spans="1:7" x14ac:dyDescent="0.3">
      <c r="A355" s="97" t="s">
        <v>112</v>
      </c>
      <c r="B355" s="81">
        <f t="shared" ref="B355:D359" si="15">-(1-E346/B346)</f>
        <v>-0.18181818181818177</v>
      </c>
      <c r="C355" s="78">
        <f t="shared" si="15"/>
        <v>-0.20399999999999996</v>
      </c>
      <c r="D355" s="79">
        <f t="shared" si="15"/>
        <v>-0.16000000000000003</v>
      </c>
    </row>
    <row r="356" spans="1:7" x14ac:dyDescent="0.3">
      <c r="A356" s="54" t="s">
        <v>113</v>
      </c>
      <c r="B356" s="82">
        <f t="shared" si="15"/>
        <v>1.6857142857142682E-2</v>
      </c>
      <c r="C356" s="12">
        <f t="shared" si="15"/>
        <v>-6.057142857142872E-3</v>
      </c>
      <c r="D356" s="75">
        <f t="shared" si="15"/>
        <v>-8.3999999999999964E-2</v>
      </c>
    </row>
    <row r="357" spans="1:7" x14ac:dyDescent="0.3">
      <c r="A357" s="54" t="s">
        <v>114</v>
      </c>
      <c r="B357" s="101">
        <f t="shared" si="15"/>
        <v>-0.16802597402597408</v>
      </c>
      <c r="C357" s="12">
        <f t="shared" si="15"/>
        <v>-0.20882148571428572</v>
      </c>
      <c r="D357" s="75">
        <f t="shared" si="15"/>
        <v>-0.23055999999999999</v>
      </c>
    </row>
    <row r="358" spans="1:7" x14ac:dyDescent="0.3">
      <c r="A358" s="54" t="s">
        <v>115</v>
      </c>
      <c r="B358" s="101">
        <f t="shared" si="15"/>
        <v>-0.16802597402597408</v>
      </c>
      <c r="C358" s="12">
        <f t="shared" si="15"/>
        <v>-0.20882148571428572</v>
      </c>
      <c r="D358" s="75">
        <f t="shared" si="15"/>
        <v>-0.23055999999999999</v>
      </c>
    </row>
    <row r="359" spans="1:7" ht="16.2" thickBot="1" x14ac:dyDescent="0.35">
      <c r="A359" s="55" t="s">
        <v>116</v>
      </c>
      <c r="B359" s="102">
        <f t="shared" si="15"/>
        <v>-0.16802597402597408</v>
      </c>
      <c r="C359" s="76">
        <f t="shared" si="15"/>
        <v>-0.20882148571428572</v>
      </c>
      <c r="D359" s="77">
        <f t="shared" si="15"/>
        <v>-0.23055999999999999</v>
      </c>
    </row>
    <row r="361" spans="1:7" x14ac:dyDescent="0.3">
      <c r="A361" s="399" t="s">
        <v>124</v>
      </c>
      <c r="B361" s="399"/>
      <c r="C361" s="399"/>
      <c r="D361" s="399"/>
      <c r="E361" s="399"/>
      <c r="F361" s="399"/>
      <c r="G361" s="399"/>
    </row>
    <row r="362" spans="1:7" x14ac:dyDescent="0.3">
      <c r="A362" s="13"/>
    </row>
    <row r="363" spans="1:7" x14ac:dyDescent="0.3">
      <c r="A363" s="365" t="s">
        <v>121</v>
      </c>
      <c r="B363" s="366" t="s">
        <v>91</v>
      </c>
      <c r="C363" s="366"/>
      <c r="D363" s="366" t="s">
        <v>92</v>
      </c>
      <c r="E363" s="366"/>
      <c r="F363" s="366" t="s">
        <v>93</v>
      </c>
      <c r="G363" s="366"/>
    </row>
    <row r="364" spans="1:7" x14ac:dyDescent="0.3">
      <c r="A364" s="365"/>
      <c r="B364" s="11" t="s">
        <v>98</v>
      </c>
      <c r="C364" s="11" t="s">
        <v>120</v>
      </c>
      <c r="D364" s="11" t="s">
        <v>98</v>
      </c>
      <c r="E364" s="11" t="s">
        <v>120</v>
      </c>
      <c r="F364" s="11" t="s">
        <v>98</v>
      </c>
      <c r="G364" s="11" t="s">
        <v>120</v>
      </c>
    </row>
    <row r="365" spans="1:7" x14ac:dyDescent="0.3">
      <c r="A365" s="18" t="s">
        <v>138</v>
      </c>
      <c r="B365" s="45"/>
      <c r="C365" s="45"/>
      <c r="D365" s="45"/>
      <c r="E365" s="45"/>
      <c r="F365" s="45"/>
      <c r="G365" s="45"/>
    </row>
    <row r="366" spans="1:7" x14ac:dyDescent="0.3">
      <c r="A366" s="18" t="s">
        <v>94</v>
      </c>
      <c r="B366" s="9"/>
      <c r="C366" s="9"/>
      <c r="D366" s="9"/>
      <c r="E366" s="9"/>
      <c r="F366" s="9"/>
      <c r="G366" s="9"/>
    </row>
    <row r="367" spans="1:7" x14ac:dyDescent="0.3">
      <c r="A367" s="18" t="s">
        <v>119</v>
      </c>
      <c r="B367" s="9"/>
      <c r="C367" s="9"/>
      <c r="D367" s="9"/>
      <c r="E367" s="9"/>
      <c r="F367" s="9"/>
      <c r="G367" s="9"/>
    </row>
    <row r="368" spans="1:7" x14ac:dyDescent="0.3">
      <c r="A368" s="18" t="s">
        <v>139</v>
      </c>
      <c r="B368" s="45"/>
      <c r="C368" s="45"/>
      <c r="D368" s="45"/>
      <c r="E368" s="45"/>
      <c r="F368" s="45"/>
      <c r="G368" s="45"/>
    </row>
    <row r="369" spans="1:7" x14ac:dyDescent="0.3">
      <c r="A369" s="18" t="s">
        <v>94</v>
      </c>
      <c r="B369" s="9"/>
      <c r="C369" s="9"/>
      <c r="D369" s="9"/>
      <c r="E369" s="9"/>
      <c r="F369" s="9"/>
      <c r="G369" s="9"/>
    </row>
    <row r="370" spans="1:7" x14ac:dyDescent="0.3">
      <c r="A370" s="18" t="s">
        <v>119</v>
      </c>
      <c r="B370" s="9"/>
      <c r="C370" s="9"/>
      <c r="D370" s="9"/>
      <c r="E370" s="9"/>
      <c r="F370" s="9"/>
      <c r="G370" s="9"/>
    </row>
    <row r="371" spans="1:7" x14ac:dyDescent="0.3">
      <c r="A371" s="18" t="s">
        <v>122</v>
      </c>
      <c r="B371" s="45">
        <f t="shared" ref="B371:G372" si="16">B366+B369</f>
        <v>0</v>
      </c>
      <c r="C371" s="45">
        <f t="shared" si="16"/>
        <v>0</v>
      </c>
      <c r="D371" s="45">
        <f t="shared" si="16"/>
        <v>0</v>
      </c>
      <c r="E371" s="45">
        <f t="shared" si="16"/>
        <v>0</v>
      </c>
      <c r="F371" s="45">
        <f t="shared" si="16"/>
        <v>0</v>
      </c>
      <c r="G371" s="45">
        <f t="shared" si="16"/>
        <v>0</v>
      </c>
    </row>
    <row r="372" spans="1:7" x14ac:dyDescent="0.3">
      <c r="A372" s="18" t="s">
        <v>123</v>
      </c>
      <c r="B372" s="45">
        <f t="shared" si="16"/>
        <v>0</v>
      </c>
      <c r="C372" s="45">
        <f t="shared" si="16"/>
        <v>0</v>
      </c>
      <c r="D372" s="45">
        <f t="shared" si="16"/>
        <v>0</v>
      </c>
      <c r="E372" s="45">
        <f t="shared" si="16"/>
        <v>0</v>
      </c>
      <c r="F372" s="45">
        <f t="shared" si="16"/>
        <v>0</v>
      </c>
      <c r="G372" s="45">
        <f t="shared" si="16"/>
        <v>0</v>
      </c>
    </row>
    <row r="373" spans="1:7" x14ac:dyDescent="0.3">
      <c r="A373" s="18" t="s">
        <v>109</v>
      </c>
      <c r="B373" s="45"/>
      <c r="C373" s="45">
        <f>C365+C368</f>
        <v>0</v>
      </c>
      <c r="D373" s="45"/>
      <c r="E373" s="45">
        <f>E365+E368</f>
        <v>0</v>
      </c>
      <c r="F373" s="45"/>
      <c r="G373" s="45">
        <f>G365+G368</f>
        <v>0</v>
      </c>
    </row>
    <row r="375" spans="1:7" ht="16.2" thickBot="1" x14ac:dyDescent="0.35">
      <c r="A375" t="s">
        <v>140</v>
      </c>
    </row>
    <row r="376" spans="1:7" x14ac:dyDescent="0.3">
      <c r="A376" s="356"/>
      <c r="B376" s="357"/>
      <c r="C376" s="357"/>
      <c r="D376" s="357"/>
      <c r="E376" s="357"/>
      <c r="F376" s="357"/>
      <c r="G376" s="358"/>
    </row>
    <row r="377" spans="1:7" x14ac:dyDescent="0.3">
      <c r="A377" s="359"/>
      <c r="B377" s="360"/>
      <c r="C377" s="360"/>
      <c r="D377" s="360"/>
      <c r="E377" s="360"/>
      <c r="F377" s="360"/>
      <c r="G377" s="361"/>
    </row>
    <row r="378" spans="1:7" ht="16.2" thickBot="1" x14ac:dyDescent="0.35">
      <c r="A378" s="362"/>
      <c r="B378" s="363"/>
      <c r="C378" s="363"/>
      <c r="D378" s="363"/>
      <c r="E378" s="363"/>
      <c r="F378" s="363"/>
      <c r="G378" s="364"/>
    </row>
    <row r="379" spans="1:7" x14ac:dyDescent="0.3">
      <c r="A379" s="1"/>
      <c r="B379" s="1"/>
      <c r="C379" s="1"/>
      <c r="D379" s="1"/>
      <c r="E379" s="1"/>
      <c r="F379" s="1"/>
      <c r="G379" s="1"/>
    </row>
    <row r="380" spans="1:7" x14ac:dyDescent="0.3">
      <c r="A380" s="1"/>
      <c r="B380" s="1"/>
      <c r="C380" s="1"/>
      <c r="D380" s="1"/>
      <c r="E380" s="1"/>
      <c r="F380" s="1"/>
      <c r="G380" s="1"/>
    </row>
    <row r="381" spans="1:7" x14ac:dyDescent="0.3">
      <c r="A381" s="1"/>
      <c r="B381" s="1"/>
      <c r="C381" s="1"/>
      <c r="D381" s="1"/>
      <c r="E381" s="1"/>
      <c r="F381" s="1"/>
      <c r="G381" s="1"/>
    </row>
    <row r="382" spans="1:7" x14ac:dyDescent="0.3">
      <c r="A382" s="1"/>
      <c r="B382" s="1"/>
      <c r="C382" s="1"/>
      <c r="D382" s="1"/>
      <c r="E382" s="1"/>
      <c r="F382" s="1"/>
      <c r="G382" s="1"/>
    </row>
    <row r="383" spans="1:7" x14ac:dyDescent="0.3">
      <c r="A383" s="1"/>
      <c r="B383" s="1"/>
      <c r="C383" s="1"/>
      <c r="D383" s="1"/>
      <c r="E383" s="1"/>
      <c r="F383" s="1"/>
      <c r="G383" s="1"/>
    </row>
    <row r="384" spans="1:7" x14ac:dyDescent="0.3">
      <c r="A384" s="13" t="s">
        <v>127</v>
      </c>
    </row>
    <row r="386" spans="1:7" x14ac:dyDescent="0.3">
      <c r="A386" s="367" t="s">
        <v>125</v>
      </c>
      <c r="B386" s="367"/>
      <c r="C386" s="367"/>
      <c r="D386" s="367"/>
      <c r="E386" s="367"/>
      <c r="F386" s="367"/>
      <c r="G386" s="367"/>
    </row>
    <row r="387" spans="1:7" ht="16.2" thickBot="1" x14ac:dyDescent="0.35"/>
    <row r="388" spans="1:7" x14ac:dyDescent="0.3">
      <c r="A388" s="95" t="s">
        <v>89</v>
      </c>
      <c r="B388" s="374" t="s">
        <v>102</v>
      </c>
      <c r="C388" s="369"/>
      <c r="D388" s="370"/>
      <c r="E388" s="368" t="s">
        <v>12</v>
      </c>
      <c r="F388" s="369"/>
      <c r="G388" s="370"/>
    </row>
    <row r="389" spans="1:7" ht="16.2" thickBot="1" x14ac:dyDescent="0.35">
      <c r="A389" s="96" t="s">
        <v>94</v>
      </c>
      <c r="B389" s="60" t="s">
        <v>91</v>
      </c>
      <c r="C389" s="35" t="s">
        <v>92</v>
      </c>
      <c r="D389" s="36" t="s">
        <v>93</v>
      </c>
      <c r="E389" s="57" t="s">
        <v>91</v>
      </c>
      <c r="F389" s="35" t="s">
        <v>92</v>
      </c>
      <c r="G389" s="36" t="s">
        <v>93</v>
      </c>
    </row>
    <row r="390" spans="1:7" x14ac:dyDescent="0.3">
      <c r="A390" s="97" t="s">
        <v>112</v>
      </c>
      <c r="B390" s="98">
        <v>1800</v>
      </c>
      <c r="C390" s="99">
        <v>1800</v>
      </c>
      <c r="D390" s="100">
        <v>1800</v>
      </c>
      <c r="E390" s="98">
        <v>1800</v>
      </c>
      <c r="F390" s="99">
        <v>1990</v>
      </c>
      <c r="G390" s="100">
        <v>2100</v>
      </c>
    </row>
    <row r="391" spans="1:7" x14ac:dyDescent="0.3">
      <c r="A391" s="54" t="s">
        <v>113</v>
      </c>
      <c r="B391" s="65">
        <v>320</v>
      </c>
      <c r="C391" s="10">
        <v>320</v>
      </c>
      <c r="D391" s="66">
        <v>320</v>
      </c>
      <c r="E391" s="65">
        <v>355.9</v>
      </c>
      <c r="F391" s="10">
        <v>347.88</v>
      </c>
      <c r="G391" s="66">
        <v>320.60000000000002</v>
      </c>
    </row>
    <row r="392" spans="1:7" x14ac:dyDescent="0.3">
      <c r="A392" s="54" t="s">
        <v>114</v>
      </c>
      <c r="B392" s="65">
        <f t="shared" ref="B392:G392" si="17">B390*B391</f>
        <v>576000</v>
      </c>
      <c r="C392" s="10">
        <f t="shared" si="17"/>
        <v>576000</v>
      </c>
      <c r="D392" s="66">
        <f t="shared" si="17"/>
        <v>576000</v>
      </c>
      <c r="E392" s="65">
        <f t="shared" si="17"/>
        <v>640620</v>
      </c>
      <c r="F392" s="10">
        <f t="shared" si="17"/>
        <v>692281.2</v>
      </c>
      <c r="G392" s="66">
        <f t="shared" si="17"/>
        <v>673260</v>
      </c>
    </row>
    <row r="393" spans="1:7" x14ac:dyDescent="0.3">
      <c r="A393" s="54" t="s">
        <v>115</v>
      </c>
      <c r="B393" s="65">
        <f t="shared" ref="B393:G393" si="18">B392*0.75</f>
        <v>432000</v>
      </c>
      <c r="C393" s="10">
        <f t="shared" si="18"/>
        <v>432000</v>
      </c>
      <c r="D393" s="66">
        <f t="shared" si="18"/>
        <v>432000</v>
      </c>
      <c r="E393" s="65">
        <f t="shared" si="18"/>
        <v>480465</v>
      </c>
      <c r="F393" s="10">
        <f t="shared" si="18"/>
        <v>519210.89999999997</v>
      </c>
      <c r="G393" s="66">
        <f t="shared" si="18"/>
        <v>504945</v>
      </c>
    </row>
    <row r="394" spans="1:7" ht="16.2" thickBot="1" x14ac:dyDescent="0.35">
      <c r="A394" s="55" t="s">
        <v>116</v>
      </c>
      <c r="B394" s="71">
        <f t="shared" ref="B394:G394" si="19">B392-B393</f>
        <v>144000</v>
      </c>
      <c r="C394" s="72">
        <f t="shared" si="19"/>
        <v>144000</v>
      </c>
      <c r="D394" s="73">
        <f t="shared" si="19"/>
        <v>144000</v>
      </c>
      <c r="E394" s="71">
        <f t="shared" si="19"/>
        <v>160155</v>
      </c>
      <c r="F394" s="72">
        <f t="shared" si="19"/>
        <v>173070.3</v>
      </c>
      <c r="G394" s="73">
        <f t="shared" si="19"/>
        <v>168315</v>
      </c>
    </row>
    <row r="396" spans="1:7" x14ac:dyDescent="0.3">
      <c r="A396" s="367" t="s">
        <v>126</v>
      </c>
      <c r="B396" s="367"/>
      <c r="C396" s="367"/>
      <c r="D396" s="367"/>
    </row>
    <row r="397" spans="1:7" ht="16.2" thickBot="1" x14ac:dyDescent="0.35"/>
    <row r="398" spans="1:7" ht="16.2" thickBot="1" x14ac:dyDescent="0.35">
      <c r="A398" s="84" t="s">
        <v>95</v>
      </c>
      <c r="B398" s="33" t="s">
        <v>91</v>
      </c>
      <c r="C398" s="34" t="s">
        <v>92</v>
      </c>
      <c r="D398" s="80" t="s">
        <v>93</v>
      </c>
    </row>
    <row r="399" spans="1:7" x14ac:dyDescent="0.3">
      <c r="A399" s="97" t="s">
        <v>112</v>
      </c>
      <c r="B399" s="81">
        <f t="shared" ref="B399:D403" si="20">-(1-E390/B390)</f>
        <v>0</v>
      </c>
      <c r="C399" s="78">
        <f t="shared" si="20"/>
        <v>0.10555555555555562</v>
      </c>
      <c r="D399" s="79">
        <f t="shared" si="20"/>
        <v>0.16666666666666674</v>
      </c>
    </row>
    <row r="400" spans="1:7" x14ac:dyDescent="0.3">
      <c r="A400" s="54" t="s">
        <v>113</v>
      </c>
      <c r="B400" s="82">
        <f t="shared" si="20"/>
        <v>0.11218749999999988</v>
      </c>
      <c r="C400" s="12">
        <f t="shared" si="20"/>
        <v>8.7124999999999897E-2</v>
      </c>
      <c r="D400" s="75">
        <f t="shared" si="20"/>
        <v>1.8750000000000711E-3</v>
      </c>
    </row>
    <row r="401" spans="1:7" x14ac:dyDescent="0.3">
      <c r="A401" s="54" t="s">
        <v>114</v>
      </c>
      <c r="B401" s="101">
        <f t="shared" si="20"/>
        <v>0.11218750000000011</v>
      </c>
      <c r="C401" s="12">
        <f t="shared" si="20"/>
        <v>0.20187708333333321</v>
      </c>
      <c r="D401" s="75">
        <f t="shared" si="20"/>
        <v>0.16885416666666675</v>
      </c>
    </row>
    <row r="402" spans="1:7" x14ac:dyDescent="0.3">
      <c r="A402" s="54" t="s">
        <v>115</v>
      </c>
      <c r="B402" s="101">
        <f t="shared" si="20"/>
        <v>0.11218750000000011</v>
      </c>
      <c r="C402" s="12">
        <f t="shared" si="20"/>
        <v>0.20187708333333321</v>
      </c>
      <c r="D402" s="75">
        <f t="shared" si="20"/>
        <v>0.16885416666666675</v>
      </c>
    </row>
    <row r="403" spans="1:7" ht="16.2" thickBot="1" x14ac:dyDescent="0.35">
      <c r="A403" s="55" t="s">
        <v>116</v>
      </c>
      <c r="B403" s="102">
        <f t="shared" si="20"/>
        <v>0.11218750000000011</v>
      </c>
      <c r="C403" s="76">
        <f t="shared" si="20"/>
        <v>0.20187708333333321</v>
      </c>
      <c r="D403" s="77">
        <f t="shared" si="20"/>
        <v>0.16885416666666675</v>
      </c>
    </row>
    <row r="405" spans="1:7" ht="16.2" thickBot="1" x14ac:dyDescent="0.35">
      <c r="A405" t="s">
        <v>143</v>
      </c>
    </row>
    <row r="406" spans="1:7" x14ac:dyDescent="0.3">
      <c r="A406" s="350"/>
      <c r="B406" s="351"/>
      <c r="C406" s="351"/>
      <c r="D406" s="351"/>
      <c r="E406" s="351"/>
      <c r="F406" s="351"/>
      <c r="G406" s="352"/>
    </row>
    <row r="407" spans="1:7" ht="16.2" thickBot="1" x14ac:dyDescent="0.35">
      <c r="A407" s="353"/>
      <c r="B407" s="354"/>
      <c r="C407" s="354"/>
      <c r="D407" s="354"/>
      <c r="E407" s="354"/>
      <c r="F407" s="354"/>
      <c r="G407" s="355"/>
    </row>
    <row r="409" spans="1:7" x14ac:dyDescent="0.3">
      <c r="A409" s="13" t="s">
        <v>105</v>
      </c>
    </row>
    <row r="425" spans="2:5" x14ac:dyDescent="0.3">
      <c r="B425" s="11" t="s">
        <v>114</v>
      </c>
      <c r="C425" s="11" t="s">
        <v>103</v>
      </c>
      <c r="D425" s="11" t="s">
        <v>104</v>
      </c>
      <c r="E425" s="11" t="s">
        <v>14</v>
      </c>
    </row>
    <row r="426" spans="2:5" x14ac:dyDescent="0.3">
      <c r="B426" s="11" t="s">
        <v>91</v>
      </c>
      <c r="C426" s="104">
        <f>B348</f>
        <v>770000</v>
      </c>
      <c r="D426" s="104">
        <f>E348</f>
        <v>640620</v>
      </c>
      <c r="E426" s="12">
        <f>-(1-D426/C426)</f>
        <v>-0.16802597402597408</v>
      </c>
    </row>
    <row r="427" spans="2:5" x14ac:dyDescent="0.3">
      <c r="B427" s="11" t="s">
        <v>92</v>
      </c>
      <c r="C427" s="104">
        <f>C348</f>
        <v>875000</v>
      </c>
      <c r="D427" s="104">
        <f>F348</f>
        <v>692281.2</v>
      </c>
      <c r="E427" s="12">
        <f>-(1-D427/C427)</f>
        <v>-0.20882148571428572</v>
      </c>
    </row>
    <row r="428" spans="2:5" x14ac:dyDescent="0.3">
      <c r="B428" s="11" t="s">
        <v>93</v>
      </c>
      <c r="C428" s="104">
        <f>D348</f>
        <v>875000</v>
      </c>
      <c r="D428" s="104">
        <f>G348</f>
        <v>673260</v>
      </c>
      <c r="E428" s="12">
        <f>-(1-D428/C428)</f>
        <v>-0.23055999999999999</v>
      </c>
    </row>
    <row r="429" spans="2:5" x14ac:dyDescent="0.3">
      <c r="B429" s="11" t="s">
        <v>109</v>
      </c>
      <c r="C429" s="105">
        <f>SUM(C426:C428)</f>
        <v>2520000</v>
      </c>
      <c r="D429" s="105">
        <f>SUM(D426:D428)</f>
        <v>2006161.2</v>
      </c>
      <c r="E429" s="94">
        <f>-(1-D429/C429)</f>
        <v>-0.20390428571428576</v>
      </c>
    </row>
    <row r="430" spans="2:5" x14ac:dyDescent="0.3">
      <c r="B430" s="51"/>
      <c r="C430" s="107"/>
      <c r="D430" s="107"/>
      <c r="E430" s="108"/>
    </row>
    <row r="431" spans="2:5" x14ac:dyDescent="0.3">
      <c r="B431" s="51"/>
      <c r="C431" s="107"/>
      <c r="D431" s="107"/>
      <c r="E431" s="108"/>
    </row>
    <row r="448" spans="2:5" x14ac:dyDescent="0.3">
      <c r="B448" s="11" t="s">
        <v>128</v>
      </c>
      <c r="C448" s="11" t="s">
        <v>103</v>
      </c>
      <c r="D448" s="11" t="s">
        <v>104</v>
      </c>
      <c r="E448" s="11" t="s">
        <v>14</v>
      </c>
    </row>
    <row r="449" spans="1:5" x14ac:dyDescent="0.3">
      <c r="B449" s="11" t="s">
        <v>91</v>
      </c>
      <c r="C449" s="104">
        <f>B350</f>
        <v>192500</v>
      </c>
      <c r="D449" s="104">
        <f>E350</f>
        <v>160155</v>
      </c>
      <c r="E449" s="12">
        <f>-(1-D449/C449)</f>
        <v>-0.16802597402597408</v>
      </c>
    </row>
    <row r="450" spans="1:5" x14ac:dyDescent="0.3">
      <c r="B450" s="11" t="s">
        <v>92</v>
      </c>
      <c r="C450" s="104">
        <f>C350</f>
        <v>218750</v>
      </c>
      <c r="D450" s="104">
        <f>F394</f>
        <v>173070.3</v>
      </c>
      <c r="E450" s="12">
        <f>-(1-D450/C450)</f>
        <v>-0.20882148571428572</v>
      </c>
    </row>
    <row r="451" spans="1:5" x14ac:dyDescent="0.3">
      <c r="B451" s="11" t="s">
        <v>93</v>
      </c>
      <c r="C451" s="104">
        <f>D350</f>
        <v>218750</v>
      </c>
      <c r="D451" s="104">
        <f>G394</f>
        <v>168315</v>
      </c>
      <c r="E451" s="12">
        <f>-(1-D451/C451)</f>
        <v>-0.23055999999999999</v>
      </c>
    </row>
    <row r="452" spans="1:5" x14ac:dyDescent="0.3">
      <c r="B452" s="11" t="s">
        <v>109</v>
      </c>
      <c r="C452" s="105">
        <f>SUM(C449:C451)</f>
        <v>630000</v>
      </c>
      <c r="D452" s="105">
        <f>SUM(D449:D451)</f>
        <v>501540.3</v>
      </c>
      <c r="E452" s="94">
        <f>-(1-D452/C452)</f>
        <v>-0.20390428571428576</v>
      </c>
    </row>
    <row r="453" spans="1:5" x14ac:dyDescent="0.3">
      <c r="B453" s="51"/>
      <c r="C453" s="107"/>
      <c r="D453" s="107"/>
      <c r="E453" s="108"/>
    </row>
    <row r="454" spans="1:5" x14ac:dyDescent="0.3">
      <c r="A454" s="13" t="s">
        <v>107</v>
      </c>
    </row>
    <row r="470" spans="2:5" x14ac:dyDescent="0.3">
      <c r="B470" s="11" t="s">
        <v>128</v>
      </c>
      <c r="C470" s="11" t="s">
        <v>108</v>
      </c>
      <c r="D470" s="11" t="s">
        <v>104</v>
      </c>
      <c r="E470" s="11" t="s">
        <v>14</v>
      </c>
    </row>
    <row r="471" spans="2:5" x14ac:dyDescent="0.3">
      <c r="B471" s="11" t="s">
        <v>91</v>
      </c>
      <c r="C471" s="10">
        <f>B392</f>
        <v>576000</v>
      </c>
      <c r="D471" s="10">
        <f>E392</f>
        <v>640620</v>
      </c>
      <c r="E471" s="12">
        <f>-(1-D471/C471)</f>
        <v>0.11218750000000011</v>
      </c>
    </row>
    <row r="472" spans="2:5" x14ac:dyDescent="0.3">
      <c r="B472" s="11" t="s">
        <v>92</v>
      </c>
      <c r="C472" s="10">
        <f>C392</f>
        <v>576000</v>
      </c>
      <c r="D472" s="10">
        <f>F392</f>
        <v>692281.2</v>
      </c>
      <c r="E472" s="12">
        <f>-(1-D472/C472)</f>
        <v>0.20187708333333321</v>
      </c>
    </row>
    <row r="473" spans="2:5" x14ac:dyDescent="0.3">
      <c r="B473" s="11" t="s">
        <v>93</v>
      </c>
      <c r="C473" s="10">
        <f>D392</f>
        <v>576000</v>
      </c>
      <c r="D473" s="10">
        <f>G392</f>
        <v>673260</v>
      </c>
      <c r="E473" s="12">
        <f>-(1-D473/C473)</f>
        <v>0.16885416666666675</v>
      </c>
    </row>
    <row r="474" spans="2:5" x14ac:dyDescent="0.3">
      <c r="B474" s="11" t="s">
        <v>109</v>
      </c>
      <c r="C474" s="93">
        <f>SUM(C471:C473)</f>
        <v>1728000</v>
      </c>
      <c r="D474" s="103">
        <f>SUM(D471:D473)</f>
        <v>2006161.2</v>
      </c>
      <c r="E474" s="94">
        <f>-(1-D474/C474)</f>
        <v>0.16097291666666669</v>
      </c>
    </row>
    <row r="475" spans="2:5" x14ac:dyDescent="0.3">
      <c r="B475" s="51"/>
      <c r="C475" s="109"/>
      <c r="D475" s="110"/>
      <c r="E475" s="108"/>
    </row>
    <row r="476" spans="2:5" x14ac:dyDescent="0.3">
      <c r="B476" s="51"/>
      <c r="C476" s="109"/>
      <c r="D476" s="110"/>
      <c r="E476" s="108"/>
    </row>
    <row r="477" spans="2:5" x14ac:dyDescent="0.3">
      <c r="B477" s="51"/>
      <c r="C477" s="109"/>
      <c r="D477" s="110"/>
      <c r="E477" s="108"/>
    </row>
    <row r="493" spans="2:5" x14ac:dyDescent="0.3">
      <c r="B493" s="11" t="s">
        <v>128</v>
      </c>
      <c r="C493" s="11" t="s">
        <v>108</v>
      </c>
      <c r="D493" s="11" t="s">
        <v>104</v>
      </c>
      <c r="E493" s="11" t="s">
        <v>14</v>
      </c>
    </row>
    <row r="494" spans="2:5" x14ac:dyDescent="0.3">
      <c r="B494" s="11" t="s">
        <v>91</v>
      </c>
      <c r="C494" s="10">
        <f>B394</f>
        <v>144000</v>
      </c>
      <c r="D494" s="10">
        <f>E394</f>
        <v>160155</v>
      </c>
      <c r="E494" s="12">
        <f>-(1-D494/C494)</f>
        <v>0.11218750000000011</v>
      </c>
    </row>
    <row r="495" spans="2:5" x14ac:dyDescent="0.3">
      <c r="B495" s="11" t="s">
        <v>92</v>
      </c>
      <c r="C495" s="10">
        <f>C394</f>
        <v>144000</v>
      </c>
      <c r="D495" s="10">
        <f>F394</f>
        <v>173070.3</v>
      </c>
      <c r="E495" s="12">
        <f>-(1-D495/C495)</f>
        <v>0.20187708333333321</v>
      </c>
    </row>
    <row r="496" spans="2:5" x14ac:dyDescent="0.3">
      <c r="B496" s="11" t="s">
        <v>93</v>
      </c>
      <c r="C496" s="10">
        <f>D394</f>
        <v>144000</v>
      </c>
      <c r="D496" s="10">
        <f>G394</f>
        <v>168315</v>
      </c>
      <c r="E496" s="12">
        <f>-(1-D496/C496)</f>
        <v>0.16885416666666675</v>
      </c>
    </row>
    <row r="497" spans="1:7" x14ac:dyDescent="0.3">
      <c r="B497" s="11" t="s">
        <v>109</v>
      </c>
      <c r="C497" s="93">
        <f>SUM(C494:C496)</f>
        <v>432000</v>
      </c>
      <c r="D497" s="103">
        <f>SUM(D494:D496)</f>
        <v>501540.3</v>
      </c>
      <c r="E497" s="94">
        <f>-(1-D497/C497)</f>
        <v>0.16097291666666669</v>
      </c>
    </row>
    <row r="498" spans="1:7" x14ac:dyDescent="0.3">
      <c r="B498" s="51"/>
      <c r="C498" s="109"/>
      <c r="D498" s="110"/>
      <c r="E498" s="108"/>
    </row>
    <row r="499" spans="1:7" ht="16.2" thickBot="1" x14ac:dyDescent="0.35">
      <c r="A499" s="13" t="s">
        <v>141</v>
      </c>
      <c r="B499" s="51"/>
      <c r="C499" s="109"/>
      <c r="D499" s="110"/>
      <c r="E499" s="108"/>
    </row>
    <row r="500" spans="1:7" x14ac:dyDescent="0.3">
      <c r="A500" s="356"/>
      <c r="B500" s="357"/>
      <c r="C500" s="357"/>
      <c r="D500" s="357"/>
      <c r="E500" s="357"/>
      <c r="F500" s="357"/>
      <c r="G500" s="358"/>
    </row>
    <row r="501" spans="1:7" x14ac:dyDescent="0.3">
      <c r="A501" s="359"/>
      <c r="B501" s="360"/>
      <c r="C501" s="360"/>
      <c r="D501" s="360"/>
      <c r="E501" s="360"/>
      <c r="F501" s="360"/>
      <c r="G501" s="361"/>
    </row>
    <row r="502" spans="1:7" x14ac:dyDescent="0.3">
      <c r="A502" s="359"/>
      <c r="B502" s="360"/>
      <c r="C502" s="360"/>
      <c r="D502" s="360"/>
      <c r="E502" s="360"/>
      <c r="F502" s="360"/>
      <c r="G502" s="361"/>
    </row>
    <row r="503" spans="1:7" ht="12" customHeight="1" x14ac:dyDescent="0.3">
      <c r="A503" s="359"/>
      <c r="B503" s="360"/>
      <c r="C503" s="360"/>
      <c r="D503" s="360"/>
      <c r="E503" s="360"/>
      <c r="F503" s="360"/>
      <c r="G503" s="361"/>
    </row>
    <row r="504" spans="1:7" ht="16.2" thickBot="1" x14ac:dyDescent="0.35">
      <c r="A504" s="362"/>
      <c r="B504" s="363"/>
      <c r="C504" s="363"/>
      <c r="D504" s="363"/>
      <c r="E504" s="363"/>
      <c r="F504" s="363"/>
      <c r="G504" s="364"/>
    </row>
    <row r="505" spans="1:7" x14ac:dyDescent="0.3">
      <c r="A505" s="1"/>
      <c r="B505" s="1"/>
      <c r="C505" s="1"/>
      <c r="D505" s="1"/>
      <c r="E505" s="1"/>
      <c r="F505" s="1"/>
      <c r="G505" s="1"/>
    </row>
    <row r="506" spans="1:7" ht="18" x14ac:dyDescent="0.35">
      <c r="A506" s="16" t="s">
        <v>144</v>
      </c>
      <c r="B506" s="51"/>
      <c r="C506" s="109"/>
      <c r="D506" s="110"/>
      <c r="E506" s="108"/>
    </row>
    <row r="507" spans="1:7" ht="6.75" customHeight="1" x14ac:dyDescent="0.35">
      <c r="A507" s="16"/>
      <c r="B507" s="51"/>
      <c r="C507" s="109"/>
      <c r="D507" s="110"/>
      <c r="E507" s="108"/>
    </row>
    <row r="508" spans="1:7" x14ac:dyDescent="0.3">
      <c r="A508" s="13" t="s">
        <v>146</v>
      </c>
      <c r="B508" s="51"/>
      <c r="C508" s="109"/>
      <c r="D508" s="110"/>
      <c r="E508" s="108"/>
    </row>
    <row r="509" spans="1:7" ht="5.25" customHeight="1" x14ac:dyDescent="0.35">
      <c r="A509" s="16"/>
      <c r="B509" s="51"/>
      <c r="C509" s="109"/>
      <c r="D509" s="110"/>
      <c r="E509" s="108"/>
    </row>
    <row r="510" spans="1:7" ht="31.2" x14ac:dyDescent="0.3">
      <c r="A510" s="111" t="s">
        <v>131</v>
      </c>
      <c r="B510" s="114" t="s">
        <v>145</v>
      </c>
      <c r="C510" s="114" t="s">
        <v>150</v>
      </c>
      <c r="D510" s="115" t="s">
        <v>132</v>
      </c>
      <c r="E510" s="108"/>
    </row>
    <row r="511" spans="1:7" x14ac:dyDescent="0.3">
      <c r="A511" s="7" t="s">
        <v>130</v>
      </c>
      <c r="B511" s="7"/>
      <c r="C511" s="7"/>
      <c r="D511" s="7"/>
      <c r="E511" s="108"/>
    </row>
    <row r="512" spans="1:7" x14ac:dyDescent="0.3">
      <c r="A512" s="7" t="s">
        <v>147</v>
      </c>
      <c r="B512" s="7"/>
      <c r="C512" s="7"/>
      <c r="D512" s="7"/>
      <c r="E512" s="108"/>
    </row>
    <row r="513" spans="1:7" x14ac:dyDescent="0.3">
      <c r="A513" s="7" t="s">
        <v>133</v>
      </c>
      <c r="B513" s="7"/>
      <c r="C513" s="7"/>
      <c r="D513" s="7"/>
      <c r="E513" s="108"/>
    </row>
    <row r="514" spans="1:7" x14ac:dyDescent="0.3">
      <c r="A514" s="7" t="s">
        <v>148</v>
      </c>
      <c r="B514" s="7"/>
      <c r="C514" s="7"/>
      <c r="D514" s="7"/>
      <c r="E514" s="108"/>
    </row>
    <row r="515" spans="1:7" x14ac:dyDescent="0.3">
      <c r="A515" s="7" t="s">
        <v>149</v>
      </c>
      <c r="B515" s="7"/>
      <c r="C515" s="7"/>
      <c r="D515" s="7"/>
      <c r="E515" s="108"/>
    </row>
    <row r="516" spans="1:7" x14ac:dyDescent="0.3">
      <c r="E516" s="108"/>
    </row>
    <row r="517" spans="1:7" ht="16.2" thickBot="1" x14ac:dyDescent="0.35">
      <c r="A517" s="13" t="s">
        <v>44</v>
      </c>
    </row>
    <row r="518" spans="1:7" x14ac:dyDescent="0.3">
      <c r="A518" s="350"/>
      <c r="B518" s="351"/>
      <c r="C518" s="351"/>
      <c r="D518" s="351"/>
      <c r="E518" s="351"/>
      <c r="F518" s="351"/>
      <c r="G518" s="352"/>
    </row>
    <row r="519" spans="1:7" ht="16.2" thickBot="1" x14ac:dyDescent="0.35">
      <c r="A519" s="353"/>
      <c r="B519" s="354"/>
      <c r="C519" s="354"/>
      <c r="D519" s="354"/>
      <c r="E519" s="354"/>
      <c r="F519" s="354"/>
      <c r="G519" s="355"/>
    </row>
    <row r="523" spans="1:7" x14ac:dyDescent="0.3">
      <c r="A523" s="13" t="s">
        <v>151</v>
      </c>
    </row>
    <row r="525" spans="1:7" ht="31.2" x14ac:dyDescent="0.3">
      <c r="A525" s="111" t="s">
        <v>152</v>
      </c>
      <c r="B525" s="124" t="s">
        <v>85</v>
      </c>
      <c r="C525" s="111" t="s">
        <v>153</v>
      </c>
      <c r="D525" s="125" t="s">
        <v>91</v>
      </c>
      <c r="E525" s="125" t="s">
        <v>92</v>
      </c>
      <c r="F525" s="125" t="s">
        <v>93</v>
      </c>
    </row>
    <row r="526" spans="1:7" x14ac:dyDescent="0.3">
      <c r="A526" s="126" t="s">
        <v>154</v>
      </c>
      <c r="C526" s="126"/>
      <c r="D526" s="121"/>
      <c r="E526" s="121"/>
      <c r="F526" s="121"/>
    </row>
    <row r="527" spans="1:7" x14ac:dyDescent="0.3">
      <c r="A527" s="126" t="s">
        <v>155</v>
      </c>
      <c r="C527" s="126"/>
      <c r="D527" s="121"/>
      <c r="E527" s="121"/>
      <c r="F527" s="121"/>
    </row>
    <row r="528" spans="1:7" x14ac:dyDescent="0.3">
      <c r="A528" s="126" t="s">
        <v>156</v>
      </c>
      <c r="C528" s="126"/>
      <c r="D528" s="121"/>
      <c r="E528" s="121"/>
      <c r="F528" s="121"/>
    </row>
    <row r="529" spans="1:7" x14ac:dyDescent="0.3">
      <c r="A529" s="127" t="s">
        <v>157</v>
      </c>
      <c r="B529" s="122"/>
      <c r="C529" s="127"/>
      <c r="D529" s="123"/>
      <c r="E529" s="123"/>
      <c r="F529" s="123"/>
    </row>
    <row r="531" spans="1:7" ht="16.2" thickBot="1" x14ac:dyDescent="0.35">
      <c r="A531" s="13" t="s">
        <v>158</v>
      </c>
    </row>
    <row r="532" spans="1:7" x14ac:dyDescent="0.3">
      <c r="A532" s="350"/>
      <c r="B532" s="351"/>
      <c r="C532" s="351"/>
      <c r="D532" s="351"/>
      <c r="E532" s="351"/>
      <c r="F532" s="351"/>
      <c r="G532" s="352"/>
    </row>
    <row r="533" spans="1:7" ht="16.2" thickBot="1" x14ac:dyDescent="0.35">
      <c r="A533" s="353"/>
      <c r="B533" s="354"/>
      <c r="C533" s="354"/>
      <c r="D533" s="354"/>
      <c r="E533" s="354"/>
      <c r="F533" s="354"/>
      <c r="G533" s="355"/>
    </row>
    <row r="534" spans="1:7" ht="9.75" customHeight="1" x14ac:dyDescent="0.3"/>
    <row r="536" spans="1:7" ht="18" x14ac:dyDescent="0.35">
      <c r="A536" s="16" t="s">
        <v>159</v>
      </c>
    </row>
    <row r="537" spans="1:7" ht="6" customHeight="1" x14ac:dyDescent="0.3"/>
    <row r="539" spans="1:7" x14ac:dyDescent="0.3">
      <c r="A539" t="s">
        <v>160</v>
      </c>
    </row>
    <row r="540" spans="1:7" x14ac:dyDescent="0.3">
      <c r="A540" t="s">
        <v>161</v>
      </c>
    </row>
    <row r="541" spans="1:7" x14ac:dyDescent="0.3">
      <c r="A541" t="s">
        <v>162</v>
      </c>
    </row>
    <row r="542" spans="1:7" x14ac:dyDescent="0.3">
      <c r="A542" t="s">
        <v>163</v>
      </c>
    </row>
    <row r="544" spans="1:7" ht="18" x14ac:dyDescent="0.35">
      <c r="A544" s="16" t="s">
        <v>164</v>
      </c>
    </row>
    <row r="546" spans="1:1" x14ac:dyDescent="0.3">
      <c r="A546" t="s">
        <v>165</v>
      </c>
    </row>
    <row r="547" spans="1:1" x14ac:dyDescent="0.3">
      <c r="A547" t="s">
        <v>166</v>
      </c>
    </row>
    <row r="548" spans="1:1" x14ac:dyDescent="0.3">
      <c r="A548" t="s">
        <v>167</v>
      </c>
    </row>
    <row r="549" spans="1:1" x14ac:dyDescent="0.3">
      <c r="A549" t="s">
        <v>168</v>
      </c>
    </row>
    <row r="551" spans="1:1" ht="18" x14ac:dyDescent="0.35">
      <c r="A551" s="16" t="s">
        <v>169</v>
      </c>
    </row>
    <row r="559" spans="1:1" ht="18" x14ac:dyDescent="0.35">
      <c r="A559" s="16" t="s">
        <v>170</v>
      </c>
    </row>
    <row r="561" spans="1:1" x14ac:dyDescent="0.3">
      <c r="A561" t="s">
        <v>171</v>
      </c>
    </row>
    <row r="562" spans="1:1" x14ac:dyDescent="0.3">
      <c r="A562" t="s">
        <v>172</v>
      </c>
    </row>
    <row r="563" spans="1:1" x14ac:dyDescent="0.3">
      <c r="A563" t="s">
        <v>173</v>
      </c>
    </row>
    <row r="564" spans="1:1" x14ac:dyDescent="0.3">
      <c r="A564" t="s">
        <v>175</v>
      </c>
    </row>
    <row r="565" spans="1:1" x14ac:dyDescent="0.3">
      <c r="A565" t="s">
        <v>174</v>
      </c>
    </row>
  </sheetData>
  <mergeCells count="103">
    <mergeCell ref="A406:G407"/>
    <mergeCell ref="A386:G386"/>
    <mergeCell ref="B388:D388"/>
    <mergeCell ref="E388:G388"/>
    <mergeCell ref="A396:D396"/>
    <mergeCell ref="A281:G284"/>
    <mergeCell ref="B344:D344"/>
    <mergeCell ref="E344:G344"/>
    <mergeCell ref="A342:G342"/>
    <mergeCell ref="A352:D352"/>
    <mergeCell ref="A376:G378"/>
    <mergeCell ref="B363:C363"/>
    <mergeCell ref="D363:E363"/>
    <mergeCell ref="F363:G363"/>
    <mergeCell ref="A363:A364"/>
    <mergeCell ref="A335:G336"/>
    <mergeCell ref="A361:G361"/>
    <mergeCell ref="A75:G75"/>
    <mergeCell ref="A100:G100"/>
    <mergeCell ref="A145:G145"/>
    <mergeCell ref="A167:G167"/>
    <mergeCell ref="B202:D202"/>
    <mergeCell ref="E202:G202"/>
    <mergeCell ref="A200:G200"/>
    <mergeCell ref="D86:E86"/>
    <mergeCell ref="D87:E87"/>
    <mergeCell ref="D88:E88"/>
    <mergeCell ref="D89:E89"/>
    <mergeCell ref="F78:G78"/>
    <mergeCell ref="D81:E81"/>
    <mergeCell ref="D82:E82"/>
    <mergeCell ref="D83:E83"/>
    <mergeCell ref="D84:E84"/>
    <mergeCell ref="D85:E85"/>
    <mergeCell ref="D77:E77"/>
    <mergeCell ref="F77:G77"/>
    <mergeCell ref="D78:E78"/>
    <mergeCell ref="D79:E79"/>
    <mergeCell ref="D80:E80"/>
    <mergeCell ref="F79:G79"/>
    <mergeCell ref="F80:G80"/>
    <mergeCell ref="A29:G30"/>
    <mergeCell ref="A33:G36"/>
    <mergeCell ref="B12:C12"/>
    <mergeCell ref="A67:C67"/>
    <mergeCell ref="A70:G73"/>
    <mergeCell ref="A52:E52"/>
    <mergeCell ref="A69:G69"/>
    <mergeCell ref="A2:G2"/>
    <mergeCell ref="B5:G5"/>
    <mergeCell ref="B7:G8"/>
    <mergeCell ref="B10:C10"/>
    <mergeCell ref="A24:G26"/>
    <mergeCell ref="F81:G81"/>
    <mergeCell ref="F82:G82"/>
    <mergeCell ref="F83:G83"/>
    <mergeCell ref="F84:G84"/>
    <mergeCell ref="F85:G85"/>
    <mergeCell ref="B96:D96"/>
    <mergeCell ref="B95:D95"/>
    <mergeCell ref="B102:C102"/>
    <mergeCell ref="A102:A103"/>
    <mergeCell ref="F102:G102"/>
    <mergeCell ref="D102:E102"/>
    <mergeCell ref="F86:G86"/>
    <mergeCell ref="F87:G87"/>
    <mergeCell ref="F88:G88"/>
    <mergeCell ref="F89:G89"/>
    <mergeCell ref="B94:D94"/>
    <mergeCell ref="A124:C124"/>
    <mergeCell ref="D124:G124"/>
    <mergeCell ref="A147:A148"/>
    <mergeCell ref="B147:D147"/>
    <mergeCell ref="E147:G147"/>
    <mergeCell ref="A125:C129"/>
    <mergeCell ref="D125:G129"/>
    <mergeCell ref="A130:G130"/>
    <mergeCell ref="A131:G134"/>
    <mergeCell ref="A137:G143"/>
    <mergeCell ref="A518:G519"/>
    <mergeCell ref="A532:G533"/>
    <mergeCell ref="A500:G504"/>
    <mergeCell ref="A190:G191"/>
    <mergeCell ref="A169:A170"/>
    <mergeCell ref="B169:C169"/>
    <mergeCell ref="D169:E169"/>
    <mergeCell ref="F169:G169"/>
    <mergeCell ref="A225:D225"/>
    <mergeCell ref="B234:D234"/>
    <mergeCell ref="A239:G242"/>
    <mergeCell ref="A232:G232"/>
    <mergeCell ref="A208:D208"/>
    <mergeCell ref="A217:G217"/>
    <mergeCell ref="B219:D219"/>
    <mergeCell ref="E219:G219"/>
    <mergeCell ref="B267:D267"/>
    <mergeCell ref="E267:G267"/>
    <mergeCell ref="A273:D273"/>
    <mergeCell ref="A248:G248"/>
    <mergeCell ref="B250:D250"/>
    <mergeCell ref="E250:G250"/>
    <mergeCell ref="A256:D256"/>
    <mergeCell ref="A265:G265"/>
  </mergeCells>
  <phoneticPr fontId="4" type="noConversion"/>
  <dataValidations count="1">
    <dataValidation type="list" allowBlank="1" showInputMessage="1" showErrorMessage="1" sqref="B215 B263 G234">
      <formula1>$E$4:$E$12</formula1>
    </dataValidation>
  </dataValidations>
  <pageMargins left="0.34722222222222221" right="0.34722222222222221" top="0.75" bottom="0.75" header="0.3" footer="0.3"/>
  <pageSetup paperSize="9" orientation="portrait" r:id="rId1"/>
  <headerFooter>
    <oddFooter>&amp;C&amp;P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'Informacion General'!$C$4:$C$5</xm:f>
          </x14:formula1>
          <xm:sqref>B14 D64:D66 D60:D62 D56:D58</xm:sqref>
        </x14:dataValidation>
        <x14:dataValidation type="list" allowBlank="1" showInputMessage="1" showErrorMessage="1">
          <x14:formula1>
            <xm:f>'Informacion General'!$E$4:$E$17</xm:f>
          </x14:formula1>
          <xm:sqref>B198 B246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showGridLines="0" tabSelected="1" topLeftCell="A90" zoomScaleNormal="100" zoomScalePageLayoutView="90" workbookViewId="0">
      <selection activeCell="A90" sqref="A90:C90"/>
    </sheetView>
  </sheetViews>
  <sheetFormatPr baseColWidth="10" defaultColWidth="11" defaultRowHeight="13.8" x14ac:dyDescent="0.3"/>
  <cols>
    <col min="1" max="1" width="25.59765625" style="128" customWidth="1"/>
    <col min="2" max="2" width="16.09765625" style="128" customWidth="1"/>
    <col min="3" max="3" width="10.09765625" style="128" customWidth="1"/>
    <col min="4" max="4" width="11.09765625" style="128" customWidth="1"/>
    <col min="5" max="5" width="10.59765625" style="128" customWidth="1"/>
    <col min="6" max="6" width="12.59765625" style="128" customWidth="1"/>
    <col min="7" max="7" width="14.5" style="128" customWidth="1"/>
    <col min="8" max="8" width="11" style="128"/>
    <col min="9" max="9" width="16.3984375" style="128" customWidth="1"/>
    <col min="10" max="12" width="11" style="128"/>
    <col min="13" max="13" width="17" style="128" customWidth="1"/>
    <col min="14" max="14" width="18.09765625" style="128" customWidth="1"/>
    <col min="15" max="15" width="11.59765625" style="128" customWidth="1"/>
    <col min="16" max="16384" width="11" style="128"/>
  </cols>
  <sheetData>
    <row r="1" spans="1:8" x14ac:dyDescent="0.3">
      <c r="A1" s="407"/>
      <c r="B1" s="408"/>
      <c r="C1" s="408"/>
      <c r="D1" s="408"/>
      <c r="E1" s="408"/>
      <c r="F1" s="408"/>
      <c r="G1" s="408"/>
    </row>
    <row r="2" spans="1:8" ht="15.6" x14ac:dyDescent="0.3">
      <c r="A2" s="422" t="s">
        <v>296</v>
      </c>
      <c r="B2" s="422"/>
      <c r="C2" s="422"/>
      <c r="D2" s="422"/>
      <c r="E2" s="422"/>
      <c r="F2" s="422"/>
      <c r="G2" s="422"/>
      <c r="H2" s="422"/>
    </row>
    <row r="3" spans="1:8" ht="8.25" customHeight="1" x14ac:dyDescent="0.3">
      <c r="A3" s="129"/>
      <c r="B3" s="180"/>
      <c r="C3" s="129"/>
      <c r="D3" s="129"/>
      <c r="E3" s="129"/>
      <c r="F3" s="129"/>
      <c r="G3" s="129"/>
    </row>
    <row r="4" spans="1:8" ht="15.6" x14ac:dyDescent="0.3">
      <c r="A4" s="176"/>
      <c r="B4" s="176"/>
      <c r="C4" s="177"/>
      <c r="D4" s="177"/>
      <c r="E4" s="177"/>
      <c r="F4" s="178"/>
      <c r="G4" s="178" t="s">
        <v>200</v>
      </c>
      <c r="H4" s="179"/>
    </row>
    <row r="5" spans="1:8" ht="4.5" customHeight="1" x14ac:dyDescent="0.3">
      <c r="A5" s="177"/>
      <c r="B5" s="177"/>
      <c r="C5" s="177"/>
      <c r="D5" s="177"/>
      <c r="E5" s="177"/>
      <c r="F5" s="177"/>
      <c r="G5" s="177"/>
      <c r="H5" s="177"/>
    </row>
    <row r="6" spans="1:8" ht="15.6" x14ac:dyDescent="0.3">
      <c r="A6" s="133" t="s">
        <v>184</v>
      </c>
      <c r="B6" s="177"/>
      <c r="C6" s="177"/>
      <c r="D6" s="177"/>
      <c r="E6" s="177"/>
      <c r="F6" s="177"/>
      <c r="G6" s="177"/>
      <c r="H6" s="177"/>
    </row>
    <row r="7" spans="1:8" ht="6.75" customHeight="1" thickBot="1" x14ac:dyDescent="0.35">
      <c r="A7" s="177"/>
      <c r="B7" s="177"/>
      <c r="C7" s="177"/>
      <c r="D7" s="177"/>
      <c r="E7" s="177"/>
      <c r="F7" s="177"/>
      <c r="G7" s="177"/>
      <c r="H7" s="177"/>
    </row>
    <row r="8" spans="1:8" ht="19.5" customHeight="1" thickBot="1" x14ac:dyDescent="0.35">
      <c r="A8" s="133" t="s">
        <v>287</v>
      </c>
      <c r="B8" s="409"/>
      <c r="C8" s="410"/>
      <c r="D8" s="410"/>
      <c r="E8" s="410"/>
      <c r="F8" s="410"/>
      <c r="G8" s="410"/>
      <c r="H8" s="411"/>
    </row>
    <row r="9" spans="1:8" ht="11.25" customHeight="1" thickBot="1" x14ac:dyDescent="0.35">
      <c r="A9" s="181"/>
      <c r="B9" s="177"/>
      <c r="C9" s="177"/>
      <c r="D9" s="177"/>
      <c r="E9" s="177"/>
      <c r="F9" s="177"/>
      <c r="G9" s="177"/>
      <c r="H9" s="177"/>
    </row>
    <row r="10" spans="1:8" ht="30" customHeight="1" thickBot="1" x14ac:dyDescent="0.35">
      <c r="A10" s="180" t="s">
        <v>202</v>
      </c>
      <c r="B10" s="416"/>
      <c r="C10" s="417"/>
      <c r="D10" s="417"/>
      <c r="E10" s="417"/>
      <c r="F10" s="417"/>
      <c r="G10" s="417"/>
      <c r="H10" s="418"/>
    </row>
    <row r="11" spans="1:8" ht="11.25" customHeight="1" thickBot="1" x14ac:dyDescent="0.35">
      <c r="A11" s="181"/>
      <c r="B11" s="182"/>
      <c r="C11" s="182"/>
      <c r="D11" s="182"/>
      <c r="E11" s="182"/>
      <c r="F11" s="182"/>
      <c r="G11" s="182"/>
      <c r="H11" s="182"/>
    </row>
    <row r="12" spans="1:8" ht="29.25" customHeight="1" thickBot="1" x14ac:dyDescent="0.35">
      <c r="A12" s="183" t="s">
        <v>197</v>
      </c>
      <c r="B12" s="184"/>
      <c r="C12" s="174" t="s">
        <v>198</v>
      </c>
      <c r="D12" s="184"/>
      <c r="E12" s="185" t="s">
        <v>199</v>
      </c>
      <c r="F12" s="184"/>
      <c r="G12" s="135" t="s">
        <v>201</v>
      </c>
      <c r="H12" s="184"/>
    </row>
    <row r="13" spans="1:8" ht="9" customHeight="1" thickBot="1" x14ac:dyDescent="0.35">
      <c r="A13" s="181"/>
      <c r="B13" s="177"/>
      <c r="C13" s="177"/>
      <c r="D13" s="177"/>
      <c r="E13" s="177"/>
      <c r="F13" s="177"/>
      <c r="G13" s="177"/>
      <c r="H13" s="177"/>
    </row>
    <row r="14" spans="1:8" ht="15.9" customHeight="1" thickBot="1" x14ac:dyDescent="0.35">
      <c r="A14" s="180" t="s">
        <v>232</v>
      </c>
      <c r="B14" s="412"/>
      <c r="C14" s="413"/>
      <c r="D14" s="413"/>
      <c r="E14" s="413"/>
      <c r="F14" s="413"/>
      <c r="G14" s="413"/>
      <c r="H14" s="414"/>
    </row>
    <row r="15" spans="1:8" ht="9" customHeight="1" thickBot="1" x14ac:dyDescent="0.35">
      <c r="A15" s="180"/>
      <c r="B15" s="186"/>
      <c r="C15" s="187"/>
      <c r="D15" s="186"/>
      <c r="E15" s="187"/>
      <c r="F15" s="186"/>
      <c r="G15" s="187"/>
      <c r="H15" s="187"/>
    </row>
    <row r="16" spans="1:8" s="130" customFormat="1" ht="15.9" customHeight="1" thickBot="1" x14ac:dyDescent="0.35">
      <c r="A16" s="180" t="s">
        <v>182</v>
      </c>
      <c r="B16" s="138"/>
      <c r="C16" s="136" t="s">
        <v>3</v>
      </c>
      <c r="D16" s="189"/>
      <c r="E16" s="180" t="s">
        <v>4</v>
      </c>
      <c r="F16" s="189"/>
      <c r="G16" s="181"/>
      <c r="H16" s="181"/>
    </row>
    <row r="17" spans="1:8" ht="9" customHeight="1" thickBot="1" x14ac:dyDescent="0.35">
      <c r="A17" s="177"/>
      <c r="B17" s="190"/>
      <c r="C17" s="175"/>
      <c r="D17" s="177"/>
      <c r="E17" s="177"/>
      <c r="F17" s="177"/>
      <c r="G17" s="177"/>
      <c r="H17" s="177"/>
    </row>
    <row r="18" spans="1:8" ht="15.9" customHeight="1" thickBot="1" x14ac:dyDescent="0.35">
      <c r="A18" s="180" t="s">
        <v>203</v>
      </c>
      <c r="B18" s="188"/>
      <c r="C18" s="136" t="s">
        <v>3</v>
      </c>
      <c r="D18" s="189"/>
      <c r="E18" s="180" t="s">
        <v>4</v>
      </c>
      <c r="F18" s="189"/>
      <c r="G18" s="279" t="s">
        <v>234</v>
      </c>
      <c r="H18" s="188"/>
    </row>
    <row r="19" spans="1:8" ht="9.75" customHeight="1" thickBot="1" x14ac:dyDescent="0.35">
      <c r="A19" s="177"/>
      <c r="B19" s="190"/>
      <c r="C19" s="190"/>
      <c r="D19" s="177"/>
      <c r="E19" s="177"/>
      <c r="F19" s="177"/>
      <c r="G19" s="177"/>
      <c r="H19" s="177"/>
    </row>
    <row r="20" spans="1:8" ht="15.9" customHeight="1" thickBot="1" x14ac:dyDescent="0.35">
      <c r="A20" s="133" t="s">
        <v>183</v>
      </c>
      <c r="B20" s="423"/>
      <c r="C20" s="424"/>
      <c r="D20" s="177"/>
      <c r="E20" s="177"/>
      <c r="F20" s="177"/>
      <c r="G20" s="177"/>
      <c r="H20" s="177"/>
    </row>
    <row r="21" spans="1:8" ht="9.75" customHeight="1" x14ac:dyDescent="0.3">
      <c r="A21" s="177"/>
      <c r="B21" s="177"/>
      <c r="C21" s="177"/>
      <c r="D21" s="177"/>
      <c r="E21" s="177"/>
      <c r="F21" s="177"/>
      <c r="G21" s="177"/>
      <c r="H21" s="177"/>
    </row>
    <row r="22" spans="1:8" ht="15.9" customHeight="1" x14ac:dyDescent="0.3">
      <c r="A22" s="133" t="s">
        <v>204</v>
      </c>
      <c r="B22" s="191" t="s">
        <v>20</v>
      </c>
      <c r="C22" s="192"/>
      <c r="D22" s="177"/>
      <c r="E22" s="177"/>
      <c r="F22" s="177"/>
      <c r="G22" s="177"/>
      <c r="H22" s="177"/>
    </row>
    <row r="23" spans="1:8" ht="15.9" customHeight="1" x14ac:dyDescent="0.3">
      <c r="A23" s="177"/>
      <c r="B23" s="191" t="s">
        <v>21</v>
      </c>
      <c r="C23" s="192"/>
      <c r="D23" s="177"/>
      <c r="E23" s="177"/>
      <c r="F23" s="177"/>
      <c r="G23" s="177"/>
      <c r="H23" s="177"/>
    </row>
    <row r="24" spans="1:8" ht="15.9" customHeight="1" x14ac:dyDescent="0.3">
      <c r="A24" s="177"/>
      <c r="B24" s="191" t="s">
        <v>22</v>
      </c>
      <c r="C24" s="193">
        <f>C22+C23</f>
        <v>0</v>
      </c>
      <c r="D24" s="194"/>
      <c r="E24" s="177"/>
      <c r="F24" s="177"/>
      <c r="G24" s="177"/>
      <c r="H24" s="177"/>
    </row>
    <row r="25" spans="1:8" ht="8.25" customHeight="1" x14ac:dyDescent="0.3">
      <c r="A25" s="177"/>
      <c r="B25" s="195"/>
      <c r="C25" s="196"/>
      <c r="D25" s="177"/>
      <c r="E25" s="177"/>
      <c r="F25" s="177"/>
      <c r="G25" s="177"/>
      <c r="H25" s="177"/>
    </row>
    <row r="26" spans="1:8" ht="16.2" thickBot="1" x14ac:dyDescent="0.35">
      <c r="A26" s="133" t="s">
        <v>233</v>
      </c>
      <c r="B26" s="195"/>
      <c r="C26" s="196"/>
      <c r="D26" s="177"/>
      <c r="E26" s="177"/>
      <c r="F26" s="177"/>
      <c r="G26" s="177"/>
      <c r="H26" s="177"/>
    </row>
    <row r="27" spans="1:8" ht="45" customHeight="1" thickBot="1" x14ac:dyDescent="0.35">
      <c r="A27" s="419"/>
      <c r="B27" s="420"/>
      <c r="C27" s="420"/>
      <c r="D27" s="420"/>
      <c r="E27" s="420"/>
      <c r="F27" s="420"/>
      <c r="G27" s="420"/>
      <c r="H27" s="421"/>
    </row>
    <row r="28" spans="1:8" ht="9" customHeight="1" x14ac:dyDescent="0.3">
      <c r="A28" s="177"/>
      <c r="B28" s="177"/>
      <c r="C28" s="177"/>
      <c r="D28" s="177"/>
      <c r="E28" s="177"/>
      <c r="F28" s="177"/>
      <c r="G28" s="177"/>
      <c r="H28" s="177"/>
    </row>
    <row r="29" spans="1:8" ht="14.25" customHeight="1" thickBot="1" x14ac:dyDescent="0.35">
      <c r="A29" s="133" t="s">
        <v>245</v>
      </c>
      <c r="B29" s="177"/>
      <c r="C29" s="177"/>
      <c r="D29" s="177"/>
      <c r="E29" s="177"/>
      <c r="F29" s="177"/>
      <c r="G29" s="177"/>
      <c r="H29" s="177"/>
    </row>
    <row r="30" spans="1:8" ht="45" customHeight="1" thickBot="1" x14ac:dyDescent="0.35">
      <c r="A30" s="416"/>
      <c r="B30" s="417"/>
      <c r="C30" s="417"/>
      <c r="D30" s="417"/>
      <c r="E30" s="417"/>
      <c r="F30" s="417"/>
      <c r="G30" s="417"/>
      <c r="H30" s="418"/>
    </row>
    <row r="31" spans="1:8" ht="10.5" customHeight="1" x14ac:dyDescent="0.3">
      <c r="A31" s="177"/>
      <c r="B31" s="177"/>
      <c r="C31" s="177"/>
      <c r="D31" s="177"/>
      <c r="E31" s="177"/>
      <c r="F31" s="177"/>
      <c r="G31" s="177"/>
      <c r="H31" s="177"/>
    </row>
    <row r="32" spans="1:8" ht="18.75" customHeight="1" thickBot="1" x14ac:dyDescent="0.35">
      <c r="A32" s="197" t="s">
        <v>246</v>
      </c>
      <c r="B32" s="198"/>
      <c r="C32" s="198"/>
      <c r="D32" s="198"/>
      <c r="E32" s="198"/>
      <c r="F32" s="198"/>
      <c r="G32" s="198"/>
      <c r="H32" s="198"/>
    </row>
    <row r="33" spans="1:14" ht="15" hidden="1" customHeight="1" x14ac:dyDescent="0.3">
      <c r="A33" s="425"/>
      <c r="B33" s="426"/>
      <c r="C33" s="426"/>
      <c r="D33" s="426"/>
      <c r="E33" s="426"/>
      <c r="F33" s="426"/>
      <c r="G33" s="426"/>
      <c r="H33" s="427"/>
    </row>
    <row r="34" spans="1:14" ht="15.9" customHeight="1" x14ac:dyDescent="0.3">
      <c r="A34" s="425"/>
      <c r="B34" s="426"/>
      <c r="C34" s="426"/>
      <c r="D34" s="426"/>
      <c r="E34" s="426"/>
      <c r="F34" s="426"/>
      <c r="G34" s="426"/>
      <c r="H34" s="427"/>
    </row>
    <row r="35" spans="1:14" ht="15.9" customHeight="1" x14ac:dyDescent="0.3">
      <c r="A35" s="431"/>
      <c r="B35" s="432"/>
      <c r="C35" s="432"/>
      <c r="D35" s="432"/>
      <c r="E35" s="432"/>
      <c r="F35" s="432"/>
      <c r="G35" s="432"/>
      <c r="H35" s="433"/>
    </row>
    <row r="36" spans="1:14" ht="15.9" customHeight="1" x14ac:dyDescent="0.3">
      <c r="A36" s="431"/>
      <c r="B36" s="432"/>
      <c r="C36" s="432"/>
      <c r="D36" s="432"/>
      <c r="E36" s="432"/>
      <c r="F36" s="432"/>
      <c r="G36" s="432"/>
      <c r="H36" s="433"/>
    </row>
    <row r="37" spans="1:14" ht="15.9" customHeight="1" thickBot="1" x14ac:dyDescent="0.35">
      <c r="A37" s="428"/>
      <c r="B37" s="429"/>
      <c r="C37" s="429"/>
      <c r="D37" s="429"/>
      <c r="E37" s="429"/>
      <c r="F37" s="429"/>
      <c r="G37" s="429"/>
      <c r="H37" s="430"/>
    </row>
    <row r="38" spans="1:14" ht="10.5" customHeight="1" x14ac:dyDescent="0.3">
      <c r="A38" s="177"/>
      <c r="B38" s="177"/>
      <c r="C38" s="177"/>
      <c r="D38" s="177"/>
      <c r="E38" s="177"/>
      <c r="F38" s="177"/>
      <c r="G38" s="177"/>
      <c r="H38" s="177"/>
    </row>
    <row r="39" spans="1:14" ht="19.5" customHeight="1" x14ac:dyDescent="0.3">
      <c r="A39" s="133" t="s">
        <v>207</v>
      </c>
      <c r="B39" s="177"/>
      <c r="C39" s="177"/>
      <c r="D39" s="177"/>
      <c r="E39" s="177"/>
      <c r="F39" s="177"/>
      <c r="H39" s="177"/>
    </row>
    <row r="40" spans="1:14" ht="6" customHeight="1" x14ac:dyDescent="0.3">
      <c r="A40" s="177"/>
      <c r="B40" s="177"/>
      <c r="C40" s="177"/>
      <c r="D40" s="177"/>
      <c r="E40" s="177"/>
      <c r="F40" s="177"/>
      <c r="G40" s="177"/>
      <c r="H40" s="177"/>
    </row>
    <row r="41" spans="1:14" ht="20.25" customHeight="1" x14ac:dyDescent="0.3">
      <c r="A41" s="415" t="s">
        <v>208</v>
      </c>
      <c r="B41" s="415"/>
      <c r="C41" s="415"/>
      <c r="D41" s="415"/>
      <c r="E41" s="415"/>
      <c r="F41" s="177"/>
      <c r="G41" s="177"/>
      <c r="H41" s="177"/>
    </row>
    <row r="42" spans="1:14" ht="18" customHeight="1" x14ac:dyDescent="0.3">
      <c r="A42" s="199" t="s">
        <v>206</v>
      </c>
      <c r="B42" s="199" t="s">
        <v>11</v>
      </c>
      <c r="C42" s="199" t="s">
        <v>12</v>
      </c>
      <c r="D42" s="199" t="s">
        <v>205</v>
      </c>
      <c r="E42" s="199" t="s">
        <v>14</v>
      </c>
      <c r="F42" s="177"/>
      <c r="G42" s="177"/>
      <c r="H42" s="177"/>
      <c r="N42" s="141"/>
    </row>
    <row r="43" spans="1:14" ht="15" customHeight="1" x14ac:dyDescent="0.3">
      <c r="A43" s="200" t="s">
        <v>253</v>
      </c>
      <c r="B43" s="201"/>
      <c r="C43" s="201"/>
      <c r="D43" s="201">
        <f>+B43-C43</f>
        <v>0</v>
      </c>
      <c r="E43" s="202" t="e">
        <f>C43/B43</f>
        <v>#DIV/0!</v>
      </c>
      <c r="F43" s="177"/>
      <c r="G43" s="177"/>
      <c r="H43" s="177"/>
      <c r="N43" s="141"/>
    </row>
    <row r="44" spans="1:14" ht="15" customHeight="1" x14ac:dyDescent="0.3">
      <c r="A44" s="200" t="s">
        <v>286</v>
      </c>
      <c r="B44" s="201"/>
      <c r="C44" s="201"/>
      <c r="D44" s="201">
        <f>+B44-C44</f>
        <v>0</v>
      </c>
      <c r="E44" s="202" t="e">
        <f>C44/B44</f>
        <v>#DIV/0!</v>
      </c>
      <c r="F44" s="177"/>
      <c r="G44" s="177"/>
      <c r="H44" s="177"/>
      <c r="N44" s="141"/>
    </row>
    <row r="45" spans="1:14" ht="15" customHeight="1" x14ac:dyDescent="0.3">
      <c r="A45" s="203" t="s">
        <v>181</v>
      </c>
      <c r="B45" s="204">
        <f>B43+B44</f>
        <v>0</v>
      </c>
      <c r="C45" s="204">
        <f>C43+C44</f>
        <v>0</v>
      </c>
      <c r="D45" s="204">
        <f>+B45-C45</f>
        <v>0</v>
      </c>
      <c r="E45" s="205" t="e">
        <f>C45/B45</f>
        <v>#DIV/0!</v>
      </c>
      <c r="F45" s="177"/>
      <c r="G45" s="177"/>
      <c r="H45" s="177"/>
      <c r="N45" s="141"/>
    </row>
    <row r="46" spans="1:14" ht="8.25" customHeight="1" x14ac:dyDescent="0.3">
      <c r="A46" s="177"/>
      <c r="B46" s="177"/>
      <c r="C46" s="177"/>
      <c r="D46" s="177"/>
      <c r="E46" s="177"/>
      <c r="F46" s="177"/>
      <c r="G46" s="177"/>
      <c r="H46" s="177"/>
      <c r="N46" s="141"/>
    </row>
    <row r="47" spans="1:14" ht="17.25" customHeight="1" x14ac:dyDescent="0.3">
      <c r="A47" s="415" t="s">
        <v>236</v>
      </c>
      <c r="B47" s="415"/>
      <c r="C47" s="415"/>
      <c r="D47" s="415"/>
      <c r="E47" s="415"/>
      <c r="F47" s="415"/>
      <c r="G47" s="415"/>
      <c r="H47" s="177"/>
      <c r="N47" s="141"/>
    </row>
    <row r="48" spans="1:14" ht="18" customHeight="1" x14ac:dyDescent="0.3">
      <c r="A48" s="452" t="s">
        <v>180</v>
      </c>
      <c r="B48" s="454" t="s">
        <v>11</v>
      </c>
      <c r="C48" s="454"/>
      <c r="D48" s="454" t="s">
        <v>12</v>
      </c>
      <c r="E48" s="454"/>
      <c r="F48" s="454" t="s">
        <v>252</v>
      </c>
      <c r="G48" s="454"/>
      <c r="H48" s="190"/>
      <c r="N48" s="141"/>
    </row>
    <row r="49" spans="1:17" ht="18" customHeight="1" x14ac:dyDescent="0.3">
      <c r="A49" s="453"/>
      <c r="B49" s="207" t="s">
        <v>60</v>
      </c>
      <c r="C49" s="207" t="s">
        <v>62</v>
      </c>
      <c r="D49" s="207" t="s">
        <v>60</v>
      </c>
      <c r="E49" s="207" t="s">
        <v>62</v>
      </c>
      <c r="F49" s="207" t="s">
        <v>60</v>
      </c>
      <c r="G49" s="207" t="s">
        <v>62</v>
      </c>
      <c r="H49" s="208"/>
      <c r="I49" s="134"/>
      <c r="J49" s="134"/>
      <c r="K49" s="134"/>
      <c r="L49" s="148"/>
      <c r="M49" s="148"/>
      <c r="N49" s="141"/>
    </row>
    <row r="50" spans="1:17" ht="15" customHeight="1" x14ac:dyDescent="0.3">
      <c r="A50" s="209" t="s">
        <v>210</v>
      </c>
      <c r="B50" s="210"/>
      <c r="C50" s="211"/>
      <c r="D50" s="210"/>
      <c r="E50" s="211"/>
      <c r="F50" s="210"/>
      <c r="G50" s="212"/>
      <c r="H50" s="177"/>
      <c r="N50" s="141"/>
    </row>
    <row r="51" spans="1:17" ht="15.6" x14ac:dyDescent="0.3">
      <c r="A51" s="213"/>
      <c r="B51" s="214"/>
      <c r="C51" s="215"/>
      <c r="D51" s="214"/>
      <c r="E51" s="215"/>
      <c r="F51" s="216"/>
      <c r="G51" s="216"/>
      <c r="H51" s="217"/>
      <c r="I51" s="144"/>
      <c r="J51" s="139"/>
      <c r="K51" s="139"/>
      <c r="L51" s="144"/>
      <c r="M51" s="139"/>
      <c r="N51" s="139"/>
      <c r="O51" s="139"/>
    </row>
    <row r="52" spans="1:17" ht="15.6" x14ac:dyDescent="0.3">
      <c r="A52" s="213"/>
      <c r="B52" s="214"/>
      <c r="C52" s="215"/>
      <c r="D52" s="214"/>
      <c r="E52" s="215"/>
      <c r="F52" s="216"/>
      <c r="G52" s="216"/>
      <c r="H52" s="217"/>
      <c r="I52" s="144"/>
      <c r="J52" s="139"/>
      <c r="K52" s="139"/>
      <c r="L52" s="144"/>
      <c r="M52" s="139"/>
      <c r="N52" s="139"/>
      <c r="O52" s="139"/>
    </row>
    <row r="53" spans="1:17" ht="15.6" x14ac:dyDescent="0.3">
      <c r="A53" s="213"/>
      <c r="B53" s="214"/>
      <c r="C53" s="215"/>
      <c r="D53" s="214"/>
      <c r="E53" s="215"/>
      <c r="F53" s="216"/>
      <c r="G53" s="216"/>
      <c r="H53" s="217"/>
      <c r="I53" s="144"/>
      <c r="J53" s="139"/>
      <c r="K53" s="139"/>
      <c r="L53" s="144"/>
      <c r="M53" s="139"/>
      <c r="N53" s="139"/>
      <c r="O53" s="139"/>
    </row>
    <row r="54" spans="1:17" ht="15.6" x14ac:dyDescent="0.3">
      <c r="A54" s="213"/>
      <c r="B54" s="214"/>
      <c r="C54" s="215"/>
      <c r="D54" s="214"/>
      <c r="E54" s="215"/>
      <c r="F54" s="216"/>
      <c r="G54" s="216"/>
      <c r="H54" s="217"/>
      <c r="I54" s="144"/>
      <c r="J54" s="139"/>
      <c r="K54" s="139"/>
      <c r="L54" s="144"/>
      <c r="M54" s="139"/>
      <c r="N54" s="139"/>
      <c r="O54" s="139"/>
    </row>
    <row r="55" spans="1:17" ht="15.6" x14ac:dyDescent="0.3">
      <c r="A55" s="213"/>
      <c r="B55" s="214"/>
      <c r="C55" s="215"/>
      <c r="D55" s="214"/>
      <c r="E55" s="215"/>
      <c r="F55" s="216"/>
      <c r="G55" s="216"/>
      <c r="H55" s="217"/>
      <c r="I55" s="144"/>
      <c r="J55" s="139"/>
      <c r="K55" s="139"/>
      <c r="L55" s="144"/>
      <c r="M55" s="139"/>
      <c r="N55" s="139"/>
      <c r="O55" s="139"/>
    </row>
    <row r="56" spans="1:17" ht="15.6" x14ac:dyDescent="0.3">
      <c r="A56" s="213"/>
      <c r="B56" s="214"/>
      <c r="C56" s="215"/>
      <c r="D56" s="218"/>
      <c r="E56" s="215"/>
      <c r="F56" s="216"/>
      <c r="G56" s="216"/>
      <c r="H56" s="217"/>
      <c r="I56" s="144"/>
      <c r="J56" s="139"/>
      <c r="K56" s="139"/>
      <c r="L56" s="144"/>
      <c r="M56" s="139"/>
      <c r="N56" s="139"/>
      <c r="O56" s="139"/>
    </row>
    <row r="57" spans="1:17" ht="15.6" x14ac:dyDescent="0.3">
      <c r="A57" s="213"/>
      <c r="B57" s="214"/>
      <c r="C57" s="215"/>
      <c r="D57" s="214"/>
      <c r="E57" s="215"/>
      <c r="F57" s="216"/>
      <c r="G57" s="216"/>
      <c r="H57" s="217"/>
      <c r="I57" s="144"/>
      <c r="J57" s="139"/>
      <c r="K57" s="139"/>
      <c r="L57" s="144"/>
      <c r="M57" s="139"/>
      <c r="N57" s="139"/>
      <c r="O57" s="139"/>
    </row>
    <row r="58" spans="1:17" ht="15.6" x14ac:dyDescent="0.3">
      <c r="A58" s="213"/>
      <c r="B58" s="214"/>
      <c r="C58" s="215"/>
      <c r="D58" s="214"/>
      <c r="E58" s="215"/>
      <c r="F58" s="216"/>
      <c r="G58" s="216"/>
      <c r="H58" s="217"/>
      <c r="I58" s="144"/>
      <c r="J58" s="139"/>
      <c r="K58" s="139"/>
      <c r="L58" s="144"/>
      <c r="M58" s="139"/>
      <c r="N58" s="139"/>
      <c r="O58" s="139"/>
    </row>
    <row r="59" spans="1:17" ht="15.6" x14ac:dyDescent="0.3">
      <c r="A59" s="213"/>
      <c r="B59" s="214"/>
      <c r="C59" s="215"/>
      <c r="D59" s="214"/>
      <c r="E59" s="215"/>
      <c r="F59" s="216"/>
      <c r="G59" s="216"/>
      <c r="H59" s="217"/>
      <c r="I59" s="144"/>
      <c r="J59" s="139"/>
      <c r="K59" s="139"/>
      <c r="L59" s="144"/>
      <c r="M59" s="139"/>
      <c r="N59" s="139"/>
      <c r="O59" s="139"/>
    </row>
    <row r="60" spans="1:17" ht="15.6" x14ac:dyDescent="0.3">
      <c r="A60" s="213"/>
      <c r="B60" s="214"/>
      <c r="C60" s="215"/>
      <c r="D60" s="214"/>
      <c r="E60" s="215"/>
      <c r="F60" s="216"/>
      <c r="G60" s="216"/>
      <c r="H60" s="217"/>
      <c r="I60" s="144"/>
      <c r="J60" s="139"/>
      <c r="K60" s="139"/>
      <c r="L60" s="144"/>
      <c r="M60" s="139"/>
      <c r="N60" s="139"/>
      <c r="O60" s="139"/>
    </row>
    <row r="61" spans="1:17" ht="15" customHeight="1" x14ac:dyDescent="0.3">
      <c r="A61" s="203" t="s">
        <v>209</v>
      </c>
      <c r="B61" s="199"/>
      <c r="C61" s="219">
        <f>SUM(C51:C60)</f>
        <v>0</v>
      </c>
      <c r="D61" s="282"/>
      <c r="E61" s="219">
        <f>SUM(E51:E60)</f>
        <v>0</v>
      </c>
      <c r="F61" s="220"/>
      <c r="G61" s="220"/>
      <c r="H61" s="217"/>
      <c r="I61" s="144"/>
      <c r="J61" s="139"/>
      <c r="K61" s="141"/>
      <c r="L61" s="144"/>
      <c r="M61" s="144"/>
      <c r="N61" s="139"/>
      <c r="O61" s="139"/>
    </row>
    <row r="62" spans="1:17" ht="18.75" customHeight="1" x14ac:dyDescent="0.3">
      <c r="A62" s="195"/>
      <c r="B62" s="221"/>
      <c r="C62" s="222"/>
      <c r="D62" s="221"/>
      <c r="E62" s="222"/>
      <c r="F62" s="223"/>
      <c r="G62" s="223"/>
      <c r="H62" s="217"/>
      <c r="I62" s="144"/>
      <c r="J62" s="139"/>
      <c r="K62" s="139"/>
      <c r="L62" s="144"/>
      <c r="M62" s="139"/>
      <c r="N62" s="139"/>
      <c r="O62" s="139"/>
    </row>
    <row r="63" spans="1:17" ht="15" customHeight="1" x14ac:dyDescent="0.3">
      <c r="A63" s="209" t="s">
        <v>254</v>
      </c>
      <c r="B63" s="210"/>
      <c r="C63" s="211"/>
      <c r="D63" s="210"/>
      <c r="E63" s="211"/>
      <c r="F63" s="210"/>
      <c r="G63" s="212"/>
      <c r="H63" s="217"/>
      <c r="I63" s="144"/>
      <c r="J63" s="139"/>
      <c r="K63" s="139"/>
      <c r="L63" s="144"/>
      <c r="M63" s="139"/>
      <c r="N63" s="139"/>
      <c r="O63" s="139"/>
    </row>
    <row r="64" spans="1:17" ht="15.6" x14ac:dyDescent="0.3">
      <c r="A64" s="213"/>
      <c r="B64" s="214"/>
      <c r="C64" s="215"/>
      <c r="D64" s="214"/>
      <c r="E64" s="215"/>
      <c r="F64" s="216"/>
      <c r="G64" s="216"/>
      <c r="H64" s="217"/>
      <c r="I64" s="144"/>
      <c r="J64" s="139"/>
      <c r="K64" s="139"/>
      <c r="L64" s="144"/>
      <c r="M64" s="139"/>
      <c r="N64" s="146"/>
      <c r="O64" s="139"/>
      <c r="Q64" s="139"/>
    </row>
    <row r="65" spans="1:17" ht="15.6" x14ac:dyDescent="0.3">
      <c r="A65" s="213"/>
      <c r="B65" s="214"/>
      <c r="C65" s="215"/>
      <c r="D65" s="214"/>
      <c r="E65" s="215"/>
      <c r="F65" s="216"/>
      <c r="G65" s="216"/>
      <c r="H65" s="217"/>
      <c r="I65" s="144"/>
      <c r="J65" s="139"/>
      <c r="K65" s="139"/>
      <c r="L65" s="144"/>
      <c r="M65" s="139"/>
      <c r="N65" s="146"/>
      <c r="O65" s="139"/>
      <c r="Q65" s="139"/>
    </row>
    <row r="66" spans="1:17" ht="15.6" hidden="1" x14ac:dyDescent="0.3">
      <c r="A66" s="213"/>
      <c r="B66" s="214"/>
      <c r="C66" s="215"/>
      <c r="D66" s="214"/>
      <c r="E66" s="215"/>
      <c r="F66" s="216"/>
      <c r="G66" s="216"/>
      <c r="H66" s="217"/>
      <c r="I66" s="144"/>
      <c r="J66" s="139"/>
      <c r="K66" s="139"/>
      <c r="L66" s="144"/>
      <c r="M66" s="139"/>
      <c r="N66" s="146"/>
      <c r="O66" s="139"/>
      <c r="Q66" s="139"/>
    </row>
    <row r="67" spans="1:17" ht="15.75" customHeight="1" x14ac:dyDescent="0.3">
      <c r="A67" s="203" t="s">
        <v>209</v>
      </c>
      <c r="B67" s="224"/>
      <c r="C67" s="219">
        <f>SUM(C64:C66)</f>
        <v>0</v>
      </c>
      <c r="D67" s="225"/>
      <c r="E67" s="219">
        <f>SUM(E64:E66)</f>
        <v>0</v>
      </c>
      <c r="F67" s="220"/>
      <c r="G67" s="220"/>
      <c r="H67" s="217"/>
      <c r="I67" s="144"/>
      <c r="J67" s="139"/>
      <c r="K67" s="139"/>
      <c r="L67" s="144"/>
      <c r="M67" s="139"/>
      <c r="N67" s="144"/>
    </row>
    <row r="68" spans="1:17" ht="9.75" customHeight="1" x14ac:dyDescent="0.3">
      <c r="A68" s="195"/>
      <c r="B68" s="226"/>
      <c r="C68" s="227"/>
      <c r="D68" s="226"/>
      <c r="E68" s="227"/>
      <c r="F68" s="228"/>
      <c r="G68" s="228"/>
      <c r="H68" s="217"/>
      <c r="I68" s="144"/>
      <c r="J68" s="139"/>
      <c r="K68" s="139"/>
      <c r="L68" s="139"/>
      <c r="M68" s="139"/>
      <c r="N68" s="139"/>
    </row>
    <row r="69" spans="1:17" s="132" customFormat="1" ht="19.5" customHeight="1" x14ac:dyDescent="0.3">
      <c r="A69" s="203" t="s">
        <v>63</v>
      </c>
      <c r="B69" s="224"/>
      <c r="C69" s="219">
        <f>+C61+C67</f>
        <v>0</v>
      </c>
      <c r="D69" s="199"/>
      <c r="E69" s="219">
        <f>+E61+E67</f>
        <v>0</v>
      </c>
      <c r="F69" s="229"/>
      <c r="G69" s="205" t="e">
        <f>E69/C69</f>
        <v>#DIV/0!</v>
      </c>
      <c r="H69" s="230"/>
      <c r="I69" s="145"/>
      <c r="J69" s="143"/>
      <c r="K69" s="143"/>
      <c r="L69" s="145"/>
      <c r="M69" s="143"/>
      <c r="N69" s="145"/>
      <c r="O69" s="145"/>
    </row>
    <row r="70" spans="1:17" ht="8.25" customHeight="1" x14ac:dyDescent="0.3">
      <c r="A70" s="231"/>
      <c r="B70" s="177"/>
      <c r="C70" s="217"/>
      <c r="D70" s="177"/>
      <c r="E70" s="217"/>
      <c r="F70" s="177"/>
      <c r="G70" s="177"/>
      <c r="H70" s="177"/>
    </row>
    <row r="71" spans="1:17" ht="15.75" customHeight="1" thickBot="1" x14ac:dyDescent="0.35">
      <c r="A71" s="133" t="s">
        <v>235</v>
      </c>
      <c r="B71" s="177"/>
      <c r="C71" s="177"/>
      <c r="D71" s="177"/>
      <c r="E71" s="177"/>
      <c r="F71" s="177"/>
      <c r="G71" s="177"/>
      <c r="H71" s="177"/>
    </row>
    <row r="72" spans="1:17" ht="45" customHeight="1" x14ac:dyDescent="0.3">
      <c r="A72" s="441"/>
      <c r="B72" s="442"/>
      <c r="C72" s="442"/>
      <c r="D72" s="442"/>
      <c r="E72" s="442"/>
      <c r="F72" s="442"/>
      <c r="G72" s="442"/>
      <c r="H72" s="443"/>
      <c r="J72" s="130"/>
      <c r="K72" s="130"/>
      <c r="L72" s="130"/>
      <c r="M72" s="130"/>
    </row>
    <row r="73" spans="1:17" ht="45" customHeight="1" x14ac:dyDescent="0.3">
      <c r="A73" s="449"/>
      <c r="B73" s="450"/>
      <c r="C73" s="450"/>
      <c r="D73" s="450"/>
      <c r="E73" s="450"/>
      <c r="F73" s="450"/>
      <c r="G73" s="450"/>
      <c r="H73" s="451"/>
      <c r="J73" s="278"/>
      <c r="K73" s="130"/>
      <c r="L73" s="130"/>
      <c r="M73" s="130"/>
    </row>
    <row r="74" spans="1:17" ht="45" customHeight="1" x14ac:dyDescent="0.3">
      <c r="A74" s="449"/>
      <c r="B74" s="450"/>
      <c r="C74" s="450"/>
      <c r="D74" s="450"/>
      <c r="E74" s="450"/>
      <c r="F74" s="450"/>
      <c r="G74" s="450"/>
      <c r="H74" s="451"/>
      <c r="J74" s="130"/>
      <c r="K74" s="130"/>
      <c r="L74" s="130"/>
      <c r="M74" s="130"/>
    </row>
    <row r="75" spans="1:17" ht="45" customHeight="1" x14ac:dyDescent="0.3">
      <c r="A75" s="449"/>
      <c r="B75" s="450"/>
      <c r="C75" s="450"/>
      <c r="D75" s="450"/>
      <c r="E75" s="450"/>
      <c r="F75" s="450"/>
      <c r="G75" s="450"/>
      <c r="H75" s="451"/>
      <c r="J75" s="130"/>
      <c r="K75" s="130"/>
      <c r="L75" s="130"/>
      <c r="M75" s="130"/>
    </row>
    <row r="76" spans="1:17" ht="45" customHeight="1" thickBot="1" x14ac:dyDescent="0.35">
      <c r="A76" s="434"/>
      <c r="B76" s="435"/>
      <c r="C76" s="435"/>
      <c r="D76" s="435"/>
      <c r="E76" s="435"/>
      <c r="F76" s="435"/>
      <c r="G76" s="435"/>
      <c r="H76" s="436"/>
      <c r="J76" s="130"/>
      <c r="K76" s="130"/>
      <c r="L76" s="130"/>
      <c r="M76" s="130"/>
    </row>
    <row r="77" spans="1:17" ht="9.9" customHeight="1" x14ac:dyDescent="0.3">
      <c r="A77" s="232"/>
      <c r="B77" s="233"/>
      <c r="C77" s="233"/>
      <c r="D77" s="233"/>
      <c r="E77" s="233"/>
      <c r="F77" s="233"/>
      <c r="G77" s="233"/>
      <c r="H77" s="233"/>
      <c r="K77" s="141"/>
      <c r="L77" s="141"/>
    </row>
    <row r="78" spans="1:17" ht="18" customHeight="1" x14ac:dyDescent="0.3">
      <c r="A78" s="437" t="s">
        <v>211</v>
      </c>
      <c r="B78" s="437"/>
      <c r="C78" s="437"/>
      <c r="D78" s="437"/>
      <c r="E78" s="133"/>
      <c r="F78" s="177"/>
      <c r="G78" s="177"/>
      <c r="H78" s="177"/>
      <c r="K78" s="141"/>
      <c r="L78" s="141"/>
    </row>
    <row r="79" spans="1:17" ht="18" customHeight="1" x14ac:dyDescent="0.3">
      <c r="A79" s="447" t="s">
        <v>33</v>
      </c>
      <c r="B79" s="444" t="s">
        <v>212</v>
      </c>
      <c r="C79" s="445"/>
      <c r="D79" s="446" t="s">
        <v>251</v>
      </c>
      <c r="E79" s="234"/>
      <c r="F79" s="230"/>
      <c r="G79" s="235"/>
      <c r="H79" s="177"/>
      <c r="K79" s="141"/>
      <c r="L79" s="141"/>
    </row>
    <row r="80" spans="1:17" ht="18" customHeight="1" x14ac:dyDescent="0.3">
      <c r="A80" s="448"/>
      <c r="B80" s="236" t="s">
        <v>213</v>
      </c>
      <c r="C80" s="236" t="s">
        <v>214</v>
      </c>
      <c r="D80" s="446"/>
      <c r="E80" s="234"/>
      <c r="F80" s="230"/>
      <c r="G80" s="235"/>
      <c r="H80" s="177"/>
    </row>
    <row r="81" spans="1:8" ht="18" customHeight="1" x14ac:dyDescent="0.3">
      <c r="A81" s="237" t="s">
        <v>30</v>
      </c>
      <c r="B81" s="237"/>
      <c r="C81" s="237"/>
      <c r="D81" s="237"/>
      <c r="E81" s="196"/>
      <c r="F81" s="238"/>
      <c r="G81" s="177"/>
      <c r="H81" s="177"/>
    </row>
    <row r="82" spans="1:8" ht="18" customHeight="1" x14ac:dyDescent="0.3">
      <c r="A82" s="239" t="s">
        <v>40</v>
      </c>
      <c r="B82" s="240"/>
      <c r="C82" s="240"/>
      <c r="D82" s="241"/>
      <c r="E82" s="242"/>
      <c r="F82" s="242"/>
      <c r="G82" s="177"/>
      <c r="H82" s="177"/>
    </row>
    <row r="83" spans="1:8" ht="18" customHeight="1" x14ac:dyDescent="0.3">
      <c r="A83" s="239" t="s">
        <v>41</v>
      </c>
      <c r="B83" s="240"/>
      <c r="C83" s="240"/>
      <c r="D83" s="241"/>
      <c r="E83" s="242"/>
      <c r="F83" s="242"/>
      <c r="G83" s="177"/>
      <c r="H83" s="177"/>
    </row>
    <row r="84" spans="1:8" ht="18" customHeight="1" x14ac:dyDescent="0.3">
      <c r="A84" s="237" t="s">
        <v>37</v>
      </c>
      <c r="B84" s="237"/>
      <c r="C84" s="237"/>
      <c r="D84" s="241"/>
      <c r="E84" s="242"/>
      <c r="F84" s="242"/>
      <c r="G84" s="177"/>
      <c r="H84" s="177"/>
    </row>
    <row r="85" spans="1:8" ht="18" customHeight="1" x14ac:dyDescent="0.3">
      <c r="A85" s="239" t="s">
        <v>40</v>
      </c>
      <c r="B85" s="240"/>
      <c r="C85" s="240"/>
      <c r="D85" s="241"/>
      <c r="E85" s="242"/>
      <c r="F85" s="242"/>
      <c r="G85" s="177"/>
      <c r="H85" s="177"/>
    </row>
    <row r="86" spans="1:8" ht="18" customHeight="1" x14ac:dyDescent="0.3">
      <c r="A86" s="239" t="s">
        <v>41</v>
      </c>
      <c r="B86" s="240"/>
      <c r="C86" s="240"/>
      <c r="D86" s="241"/>
      <c r="E86" s="242"/>
      <c r="F86" s="242"/>
      <c r="G86" s="177"/>
      <c r="H86" s="177"/>
    </row>
    <row r="87" spans="1:8" ht="18" customHeight="1" x14ac:dyDescent="0.3">
      <c r="A87" s="237" t="s">
        <v>38</v>
      </c>
      <c r="B87" s="237"/>
      <c r="C87" s="237"/>
      <c r="D87" s="243"/>
      <c r="E87" s="242"/>
      <c r="F87" s="242"/>
      <c r="G87" s="177"/>
      <c r="H87" s="177"/>
    </row>
    <row r="88" spans="1:8" ht="18" customHeight="1" x14ac:dyDescent="0.3">
      <c r="A88" s="239" t="s">
        <v>40</v>
      </c>
      <c r="B88" s="240"/>
      <c r="C88" s="240"/>
      <c r="D88" s="244"/>
      <c r="E88" s="242"/>
      <c r="F88" s="242"/>
      <c r="G88" s="177"/>
      <c r="H88" s="177"/>
    </row>
    <row r="89" spans="1:8" ht="18" customHeight="1" x14ac:dyDescent="0.3">
      <c r="A89" s="239" t="s">
        <v>41</v>
      </c>
      <c r="B89" s="240"/>
      <c r="C89" s="240"/>
      <c r="D89" s="244"/>
      <c r="E89" s="242"/>
      <c r="F89" s="242"/>
      <c r="G89" s="177"/>
      <c r="H89" s="245"/>
    </row>
    <row r="90" spans="1:8" ht="23.25" customHeight="1" x14ac:dyDescent="0.3">
      <c r="A90" s="438" t="s">
        <v>196</v>
      </c>
      <c r="B90" s="439"/>
      <c r="C90" s="440"/>
      <c r="D90" s="243">
        <f>COUNT(D82:D89)</f>
        <v>0</v>
      </c>
      <c r="E90" s="246"/>
      <c r="F90" s="246"/>
      <c r="G90" s="177"/>
      <c r="H90" s="177"/>
    </row>
    <row r="91" spans="1:8" ht="15" customHeight="1" x14ac:dyDescent="0.3">
      <c r="A91" s="247"/>
      <c r="B91" s="247"/>
      <c r="C91" s="247"/>
      <c r="D91" s="176"/>
      <c r="E91" s="177"/>
      <c r="F91" s="177"/>
      <c r="G91" s="177"/>
      <c r="H91" s="177"/>
    </row>
    <row r="92" spans="1:8" s="131" customFormat="1" ht="14.25" customHeight="1" thickBot="1" x14ac:dyDescent="0.35">
      <c r="A92" s="133" t="s">
        <v>237</v>
      </c>
      <c r="B92" s="177"/>
      <c r="C92" s="177"/>
      <c r="D92" s="177"/>
      <c r="E92" s="177"/>
      <c r="F92" s="177"/>
      <c r="G92" s="177"/>
      <c r="H92" s="177"/>
    </row>
    <row r="93" spans="1:8" s="131" customFormat="1" ht="45" customHeight="1" x14ac:dyDescent="0.3">
      <c r="A93" s="441"/>
      <c r="B93" s="442"/>
      <c r="C93" s="442"/>
      <c r="D93" s="442"/>
      <c r="E93" s="442"/>
      <c r="F93" s="442"/>
      <c r="G93" s="442"/>
      <c r="H93" s="443"/>
    </row>
    <row r="94" spans="1:8" s="131" customFormat="1" ht="45" customHeight="1" x14ac:dyDescent="0.3">
      <c r="A94" s="449"/>
      <c r="B94" s="450"/>
      <c r="C94" s="450"/>
      <c r="D94" s="450"/>
      <c r="E94" s="450"/>
      <c r="F94" s="450"/>
      <c r="G94" s="450"/>
      <c r="H94" s="451"/>
    </row>
    <row r="95" spans="1:8" s="131" customFormat="1" ht="45" customHeight="1" x14ac:dyDescent="0.3">
      <c r="A95" s="449"/>
      <c r="B95" s="450"/>
      <c r="C95" s="450"/>
      <c r="D95" s="450"/>
      <c r="E95" s="450"/>
      <c r="F95" s="450"/>
      <c r="G95" s="450"/>
      <c r="H95" s="451"/>
    </row>
    <row r="96" spans="1:8" s="131" customFormat="1" ht="45" customHeight="1" x14ac:dyDescent="0.3">
      <c r="A96" s="449"/>
      <c r="B96" s="450"/>
      <c r="C96" s="450"/>
      <c r="D96" s="450"/>
      <c r="E96" s="450"/>
      <c r="F96" s="450"/>
      <c r="G96" s="450"/>
      <c r="H96" s="451"/>
    </row>
    <row r="97" spans="1:8" s="147" customFormat="1" ht="45" customHeight="1" thickBot="1" x14ac:dyDescent="0.35">
      <c r="A97" s="434"/>
      <c r="B97" s="435"/>
      <c r="C97" s="435"/>
      <c r="D97" s="435"/>
      <c r="E97" s="435"/>
      <c r="F97" s="435"/>
      <c r="G97" s="435"/>
      <c r="H97" s="436"/>
    </row>
    <row r="98" spans="1:8" ht="18.75" customHeight="1" x14ac:dyDescent="0.3">
      <c r="A98" s="149"/>
      <c r="B98" s="149"/>
      <c r="C98" s="149"/>
      <c r="D98" s="149"/>
      <c r="E98" s="149"/>
      <c r="F98" s="149"/>
      <c r="G98" s="149"/>
      <c r="H98" s="149"/>
    </row>
    <row r="99" spans="1:8" ht="18.75" customHeight="1" x14ac:dyDescent="0.3"/>
    <row r="100" spans="1:8" ht="18.75" customHeight="1" x14ac:dyDescent="0.3"/>
    <row r="101" spans="1:8" ht="18.75" customHeight="1" x14ac:dyDescent="0.3"/>
    <row r="102" spans="1:8" ht="18.75" customHeight="1" x14ac:dyDescent="0.3"/>
    <row r="103" spans="1:8" ht="18.75" customHeight="1" x14ac:dyDescent="0.3"/>
    <row r="104" spans="1:8" ht="18.75" customHeight="1" x14ac:dyDescent="0.3"/>
    <row r="105" spans="1:8" ht="18.75" customHeight="1" x14ac:dyDescent="0.3"/>
    <row r="107" spans="1:8" ht="12.75" customHeight="1" x14ac:dyDescent="0.3"/>
    <row r="108" spans="1:8" ht="12.75" customHeight="1" x14ac:dyDescent="0.3"/>
    <row r="109" spans="1:8" ht="12.75" customHeight="1" x14ac:dyDescent="0.3"/>
    <row r="110" spans="1:8" ht="12.75" customHeight="1" x14ac:dyDescent="0.3"/>
    <row r="111" spans="1:8" ht="12.75" customHeight="1" x14ac:dyDescent="0.3"/>
    <row r="112" spans="1:8" ht="12.75" customHeight="1" x14ac:dyDescent="0.3"/>
    <row r="113" ht="7.5" customHeight="1" x14ac:dyDescent="0.3"/>
    <row r="114" ht="12.75" customHeight="1" x14ac:dyDescent="0.3"/>
  </sheetData>
  <mergeCells count="34">
    <mergeCell ref="A76:H76"/>
    <mergeCell ref="A48:A49"/>
    <mergeCell ref="D48:E48"/>
    <mergeCell ref="B48:C48"/>
    <mergeCell ref="F48:G48"/>
    <mergeCell ref="A75:H75"/>
    <mergeCell ref="A74:H74"/>
    <mergeCell ref="A36:H36"/>
    <mergeCell ref="A72:H72"/>
    <mergeCell ref="A73:H73"/>
    <mergeCell ref="A97:H97"/>
    <mergeCell ref="A78:D78"/>
    <mergeCell ref="A90:C90"/>
    <mergeCell ref="A93:H93"/>
    <mergeCell ref="B79:C79"/>
    <mergeCell ref="D79:D80"/>
    <mergeCell ref="A79:A80"/>
    <mergeCell ref="A95:H95"/>
    <mergeCell ref="A94:H94"/>
    <mergeCell ref="A96:H96"/>
    <mergeCell ref="A1:G1"/>
    <mergeCell ref="B8:H8"/>
    <mergeCell ref="B14:H14"/>
    <mergeCell ref="A47:G47"/>
    <mergeCell ref="A41:E41"/>
    <mergeCell ref="A30:H30"/>
    <mergeCell ref="A27:H27"/>
    <mergeCell ref="B10:H10"/>
    <mergeCell ref="A2:H2"/>
    <mergeCell ref="B20:C20"/>
    <mergeCell ref="A33:H33"/>
    <mergeCell ref="A37:H37"/>
    <mergeCell ref="A34:H34"/>
    <mergeCell ref="A35:H35"/>
  </mergeCells>
  <pageMargins left="0.59055118110236227" right="0.39370078740157483" top="0.78740157480314965" bottom="0.78740157480314965" header="0" footer="0"/>
  <pageSetup paperSize="9" scale="75" orientation="portrait" r:id="rId1"/>
  <headerFooter>
    <oddHeader>&amp;C&amp;"-,Negrita"&amp;8
&amp;14UNIDAD DE MONITOREO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Hoja1!$E$4:$E$5</xm:f>
          </x14:formula1>
          <xm:sqref>D81 D87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topLeftCell="A3" workbookViewId="0">
      <selection activeCell="E5" sqref="E5"/>
    </sheetView>
  </sheetViews>
  <sheetFormatPr baseColWidth="10" defaultRowHeight="15.6" x14ac:dyDescent="0.3"/>
  <sheetData>
    <row r="3" spans="2:5" x14ac:dyDescent="0.3">
      <c r="B3" t="s">
        <v>185</v>
      </c>
    </row>
    <row r="4" spans="2:5" x14ac:dyDescent="0.3">
      <c r="B4" t="s">
        <v>186</v>
      </c>
      <c r="E4" t="s">
        <v>194</v>
      </c>
    </row>
    <row r="5" spans="2:5" x14ac:dyDescent="0.3">
      <c r="B5" t="s">
        <v>187</v>
      </c>
      <c r="E5" t="s">
        <v>193</v>
      </c>
    </row>
    <row r="6" spans="2:5" x14ac:dyDescent="0.3">
      <c r="B6" t="s">
        <v>87</v>
      </c>
    </row>
    <row r="7" spans="2:5" x14ac:dyDescent="0.3">
      <c r="B7" t="s">
        <v>86</v>
      </c>
    </row>
    <row r="8" spans="2:5" x14ac:dyDescent="0.3">
      <c r="B8" t="s">
        <v>188</v>
      </c>
    </row>
    <row r="9" spans="2:5" x14ac:dyDescent="0.3">
      <c r="B9" t="s">
        <v>189</v>
      </c>
    </row>
    <row r="10" spans="2:5" x14ac:dyDescent="0.3">
      <c r="B10" t="s">
        <v>190</v>
      </c>
    </row>
    <row r="11" spans="2:5" x14ac:dyDescent="0.3">
      <c r="B11" t="s">
        <v>191</v>
      </c>
    </row>
    <row r="12" spans="2:5" x14ac:dyDescent="0.3">
      <c r="B12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showGridLines="0" topLeftCell="A114" zoomScaleNormal="100" workbookViewId="0">
      <selection activeCell="H131" sqref="H131"/>
    </sheetView>
  </sheetViews>
  <sheetFormatPr baseColWidth="10" defaultRowHeight="15.6" x14ac:dyDescent="0.3"/>
  <cols>
    <col min="1" max="1" width="23.59765625" customWidth="1"/>
    <col min="2" max="2" width="10.69921875" customWidth="1"/>
    <col min="3" max="3" width="10.8984375" customWidth="1"/>
    <col min="4" max="4" width="11.59765625" customWidth="1"/>
    <col min="5" max="5" width="11.5" customWidth="1"/>
    <col min="6" max="6" width="10.8984375" customWidth="1"/>
    <col min="7" max="7" width="11.19921875" customWidth="1"/>
    <col min="8" max="8" width="11.5" customWidth="1"/>
  </cols>
  <sheetData>
    <row r="1" spans="1:8" x14ac:dyDescent="0.3">
      <c r="A1" s="133" t="s">
        <v>223</v>
      </c>
      <c r="B1" s="177"/>
      <c r="C1" s="177"/>
      <c r="D1" s="177"/>
      <c r="E1" s="177"/>
      <c r="F1" s="177"/>
      <c r="G1" s="177"/>
      <c r="H1" s="177"/>
    </row>
    <row r="2" spans="1:8" ht="15.75" customHeight="1" x14ac:dyDescent="0.3">
      <c r="A2" s="177"/>
      <c r="B2" s="177"/>
      <c r="C2" s="177"/>
      <c r="D2" s="177"/>
      <c r="E2" s="177"/>
      <c r="F2" s="177"/>
      <c r="G2" s="177"/>
      <c r="H2" s="177"/>
    </row>
    <row r="3" spans="1:8" x14ac:dyDescent="0.3">
      <c r="A3" s="133" t="s">
        <v>225</v>
      </c>
      <c r="B3" s="177"/>
      <c r="C3" s="177"/>
      <c r="D3" s="177"/>
      <c r="E3" s="177"/>
      <c r="F3" s="177"/>
      <c r="G3" s="177"/>
      <c r="H3" s="250"/>
    </row>
    <row r="4" spans="1:8" ht="13.5" customHeight="1" thickBot="1" x14ac:dyDescent="0.35">
      <c r="A4" s="133"/>
      <c r="B4" s="177"/>
      <c r="C4" s="177"/>
      <c r="D4" s="177"/>
      <c r="E4" s="177"/>
      <c r="F4" s="177"/>
      <c r="G4" s="177"/>
      <c r="H4" s="250"/>
    </row>
    <row r="5" spans="1:8" ht="16.2" thickBot="1" x14ac:dyDescent="0.35">
      <c r="A5" s="177" t="s">
        <v>255</v>
      </c>
      <c r="B5" s="409"/>
      <c r="C5" s="411"/>
      <c r="D5" s="177"/>
      <c r="E5" s="455" t="s">
        <v>85</v>
      </c>
      <c r="F5" s="456"/>
      <c r="G5" s="188"/>
      <c r="H5" s="177"/>
    </row>
    <row r="6" spans="1:8" ht="14.25" customHeight="1" x14ac:dyDescent="0.3">
      <c r="A6" s="177"/>
      <c r="B6" s="177"/>
      <c r="C6" s="177"/>
      <c r="D6" s="177"/>
      <c r="E6" s="177"/>
      <c r="F6" s="177"/>
      <c r="G6" s="177"/>
      <c r="H6" s="177"/>
    </row>
    <row r="7" spans="1:8" x14ac:dyDescent="0.3">
      <c r="A7" s="415" t="s">
        <v>230</v>
      </c>
      <c r="B7" s="415"/>
      <c r="C7" s="415"/>
      <c r="D7" s="415"/>
      <c r="E7" s="415"/>
      <c r="F7" s="415"/>
      <c r="G7" s="415"/>
      <c r="H7" s="415"/>
    </row>
    <row r="8" spans="1:8" x14ac:dyDescent="0.3">
      <c r="A8" s="453" t="s">
        <v>215</v>
      </c>
      <c r="B8" s="453" t="s">
        <v>153</v>
      </c>
      <c r="C8" s="458" t="s">
        <v>74</v>
      </c>
      <c r="D8" s="459"/>
      <c r="E8" s="460"/>
      <c r="F8" s="452" t="s">
        <v>12</v>
      </c>
      <c r="G8" s="452"/>
      <c r="H8" s="452"/>
    </row>
    <row r="9" spans="1:8" x14ac:dyDescent="0.3">
      <c r="A9" s="457"/>
      <c r="B9" s="457"/>
      <c r="C9" s="206" t="s">
        <v>91</v>
      </c>
      <c r="D9" s="206" t="s">
        <v>92</v>
      </c>
      <c r="E9" s="206" t="s">
        <v>93</v>
      </c>
      <c r="F9" s="206" t="s">
        <v>91</v>
      </c>
      <c r="G9" s="206" t="s">
        <v>92</v>
      </c>
      <c r="H9" s="206" t="s">
        <v>93</v>
      </c>
    </row>
    <row r="10" spans="1:8" ht="15" customHeight="1" x14ac:dyDescent="0.3">
      <c r="A10" s="251" t="s">
        <v>289</v>
      </c>
      <c r="B10" s="252"/>
      <c r="C10" s="252"/>
      <c r="D10" s="252"/>
      <c r="E10" s="252"/>
      <c r="F10" s="252"/>
      <c r="G10" s="252"/>
      <c r="H10" s="252"/>
    </row>
    <row r="11" spans="1:8" ht="15" customHeight="1" x14ac:dyDescent="0.3">
      <c r="A11" s="251" t="s">
        <v>275</v>
      </c>
      <c r="B11" s="252"/>
      <c r="C11" s="252"/>
      <c r="D11" s="252"/>
      <c r="E11" s="348"/>
      <c r="F11" s="252"/>
      <c r="G11" s="252"/>
      <c r="H11" s="348"/>
    </row>
    <row r="12" spans="1:8" ht="15" customHeight="1" x14ac:dyDescent="0.3">
      <c r="A12" s="251" t="s">
        <v>282</v>
      </c>
      <c r="B12" s="252"/>
      <c r="C12" s="252"/>
      <c r="D12" s="252"/>
      <c r="E12" s="252"/>
      <c r="F12" s="252"/>
      <c r="G12" s="252"/>
      <c r="H12" s="252"/>
    </row>
    <row r="13" spans="1:8" ht="15" customHeight="1" x14ac:dyDescent="0.3">
      <c r="A13" s="251" t="s">
        <v>280</v>
      </c>
      <c r="B13" s="252"/>
      <c r="C13" s="252"/>
      <c r="D13" s="252"/>
      <c r="E13" s="252"/>
      <c r="F13" s="252"/>
      <c r="G13" s="252"/>
      <c r="H13" s="252"/>
    </row>
    <row r="14" spans="1:8" ht="15" customHeight="1" x14ac:dyDescent="0.3">
      <c r="A14" s="251" t="s">
        <v>281</v>
      </c>
      <c r="B14" s="252"/>
      <c r="C14" s="252"/>
      <c r="D14" s="252"/>
      <c r="E14" s="348"/>
      <c r="F14" s="348"/>
      <c r="G14" s="348"/>
      <c r="H14" s="348"/>
    </row>
    <row r="15" spans="1:8" ht="15" customHeight="1" x14ac:dyDescent="0.3">
      <c r="A15" s="251" t="s">
        <v>288</v>
      </c>
      <c r="B15" s="252"/>
      <c r="C15" s="252"/>
      <c r="D15" s="252"/>
      <c r="E15" s="348"/>
      <c r="F15" s="348"/>
      <c r="G15" s="348"/>
      <c r="H15" s="348"/>
    </row>
    <row r="16" spans="1:8" ht="15.75" customHeight="1" thickBot="1" x14ac:dyDescent="0.35">
      <c r="A16" s="177"/>
      <c r="B16" s="254"/>
      <c r="C16" s="254"/>
      <c r="D16" s="254"/>
      <c r="E16" s="254"/>
      <c r="F16" s="254"/>
      <c r="G16" s="254"/>
      <c r="H16" s="284"/>
    </row>
    <row r="17" spans="1:8" ht="16.5" hidden="1" customHeight="1" thickBot="1" x14ac:dyDescent="0.35">
      <c r="A17" s="461" t="s">
        <v>248</v>
      </c>
      <c r="B17" s="461"/>
      <c r="C17" s="461"/>
      <c r="D17" s="461"/>
      <c r="E17" s="133"/>
      <c r="F17" s="133"/>
      <c r="G17" s="133"/>
      <c r="H17" s="245"/>
    </row>
    <row r="18" spans="1:8" x14ac:dyDescent="0.3">
      <c r="A18" s="255" t="s">
        <v>95</v>
      </c>
      <c r="B18" s="256" t="s">
        <v>91</v>
      </c>
      <c r="C18" s="257" t="s">
        <v>92</v>
      </c>
      <c r="D18" s="258" t="s">
        <v>93</v>
      </c>
      <c r="E18" s="177"/>
      <c r="F18" s="339"/>
      <c r="G18" s="339"/>
      <c r="H18" s="177"/>
    </row>
    <row r="19" spans="1:8" x14ac:dyDescent="0.3">
      <c r="A19" s="251" t="s">
        <v>275</v>
      </c>
      <c r="B19" s="260" t="e">
        <f t="shared" ref="B19:C19" si="0">+F11/C11</f>
        <v>#DIV/0!</v>
      </c>
      <c r="C19" s="260" t="e">
        <f t="shared" si="0"/>
        <v>#DIV/0!</v>
      </c>
      <c r="D19" s="260" t="e">
        <f>+H11/E11</f>
        <v>#DIV/0!</v>
      </c>
      <c r="E19" s="177"/>
      <c r="F19" s="133"/>
      <c r="G19" s="177"/>
      <c r="H19" s="177"/>
    </row>
    <row r="20" spans="1:8" x14ac:dyDescent="0.3">
      <c r="A20" s="251" t="s">
        <v>276</v>
      </c>
      <c r="B20" s="260" t="e">
        <f t="shared" ref="B20:C20" si="1">+F15/C15</f>
        <v>#DIV/0!</v>
      </c>
      <c r="C20" s="260" t="e">
        <f t="shared" si="1"/>
        <v>#DIV/0!</v>
      </c>
      <c r="D20" s="260" t="e">
        <f>+H15/E15</f>
        <v>#DIV/0!</v>
      </c>
      <c r="E20" s="177"/>
      <c r="F20" s="177"/>
      <c r="G20" s="177"/>
      <c r="H20" s="177"/>
    </row>
    <row r="21" spans="1:8" ht="15" customHeight="1" x14ac:dyDescent="0.3">
      <c r="A21" s="280"/>
      <c r="B21" s="281"/>
      <c r="C21" s="281"/>
      <c r="D21" s="281"/>
      <c r="E21" s="177"/>
      <c r="F21" s="177"/>
      <c r="G21" s="177"/>
      <c r="H21" s="177"/>
    </row>
    <row r="22" spans="1:8" x14ac:dyDescent="0.3">
      <c r="A22" s="177"/>
      <c r="B22" s="177"/>
      <c r="C22" s="177"/>
      <c r="D22" s="177"/>
      <c r="E22" s="177"/>
      <c r="F22" s="177"/>
      <c r="G22" s="177"/>
      <c r="H22" s="250"/>
    </row>
    <row r="23" spans="1:8" x14ac:dyDescent="0.3">
      <c r="A23" s="177"/>
      <c r="B23" s="177"/>
      <c r="C23" s="177"/>
      <c r="D23" s="177"/>
      <c r="E23" s="177"/>
      <c r="F23" s="177"/>
      <c r="G23" s="177"/>
      <c r="H23" s="250"/>
    </row>
    <row r="24" spans="1:8" x14ac:dyDescent="0.3">
      <c r="A24" s="177"/>
      <c r="B24" s="177"/>
      <c r="C24" s="177"/>
      <c r="D24" s="177"/>
      <c r="E24" s="177"/>
      <c r="F24" s="177"/>
      <c r="G24" s="177"/>
      <c r="H24" s="250"/>
    </row>
    <row r="25" spans="1:8" x14ac:dyDescent="0.3">
      <c r="A25" s="177"/>
      <c r="B25" s="177"/>
      <c r="C25" s="177"/>
      <c r="D25" s="177"/>
      <c r="E25" s="177"/>
      <c r="F25" s="177"/>
      <c r="G25" s="177"/>
      <c r="H25" s="250"/>
    </row>
    <row r="26" spans="1:8" x14ac:dyDescent="0.3">
      <c r="A26" s="177"/>
      <c r="B26" s="177"/>
      <c r="C26" s="177"/>
      <c r="D26" s="177"/>
      <c r="E26" s="177"/>
      <c r="F26" s="177"/>
      <c r="G26" s="177"/>
      <c r="H26" s="250"/>
    </row>
    <row r="27" spans="1:8" x14ac:dyDescent="0.3">
      <c r="A27" s="177"/>
      <c r="B27" s="177"/>
      <c r="C27" s="177"/>
      <c r="D27" s="177"/>
      <c r="E27" s="177"/>
      <c r="F27" s="177"/>
      <c r="G27" s="177"/>
      <c r="H27" s="250"/>
    </row>
    <row r="28" spans="1:8" x14ac:dyDescent="0.3">
      <c r="A28" s="177"/>
      <c r="B28" s="177"/>
      <c r="C28" s="177"/>
      <c r="D28" s="177"/>
      <c r="E28" s="177"/>
      <c r="F28" s="177"/>
      <c r="G28" s="177"/>
      <c r="H28" s="250"/>
    </row>
    <row r="29" spans="1:8" x14ac:dyDescent="0.3">
      <c r="A29" s="177"/>
      <c r="B29" s="177"/>
      <c r="C29" s="177"/>
      <c r="D29" s="177"/>
      <c r="E29" s="177"/>
      <c r="F29" s="177"/>
      <c r="G29" s="177"/>
      <c r="H29" s="250"/>
    </row>
    <row r="30" spans="1:8" x14ac:dyDescent="0.3">
      <c r="A30" s="177"/>
      <c r="B30" s="177"/>
      <c r="C30" s="177"/>
      <c r="D30" s="177"/>
      <c r="E30" s="177"/>
      <c r="F30" s="177"/>
      <c r="G30" s="177"/>
      <c r="H30" s="250"/>
    </row>
    <row r="31" spans="1:8" x14ac:dyDescent="0.3">
      <c r="A31" s="177"/>
      <c r="B31" s="177"/>
      <c r="C31" s="177"/>
      <c r="D31" s="177"/>
      <c r="E31" s="177"/>
      <c r="F31" s="177"/>
      <c r="G31" s="177"/>
      <c r="H31" s="250"/>
    </row>
    <row r="32" spans="1:8" x14ac:dyDescent="0.3">
      <c r="A32" s="177"/>
      <c r="B32" s="177"/>
      <c r="C32" s="177"/>
      <c r="D32" s="177"/>
      <c r="E32" s="177"/>
      <c r="F32" s="177"/>
      <c r="G32" s="177"/>
      <c r="H32" s="250"/>
    </row>
    <row r="33" spans="1:11" x14ac:dyDescent="0.3">
      <c r="A33" s="177"/>
      <c r="B33" s="177"/>
      <c r="C33" s="177"/>
      <c r="D33" s="177"/>
      <c r="E33" s="177"/>
      <c r="F33" s="177"/>
      <c r="G33" s="177"/>
      <c r="H33" s="250"/>
    </row>
    <row r="34" spans="1:11" x14ac:dyDescent="0.3">
      <c r="A34" s="177"/>
      <c r="B34" s="177"/>
      <c r="C34" s="177"/>
      <c r="D34" s="177"/>
      <c r="E34" s="177"/>
      <c r="F34" s="177"/>
      <c r="G34" s="177"/>
      <c r="H34" s="250"/>
    </row>
    <row r="35" spans="1:11" x14ac:dyDescent="0.3">
      <c r="A35" s="177"/>
      <c r="B35" s="177"/>
      <c r="C35" s="177"/>
      <c r="D35" s="177"/>
      <c r="E35" s="177"/>
      <c r="F35" s="177"/>
      <c r="G35" s="177"/>
      <c r="H35" s="250"/>
    </row>
    <row r="36" spans="1:11" x14ac:dyDescent="0.3">
      <c r="A36" s="177"/>
      <c r="B36" s="177"/>
      <c r="C36" s="177"/>
      <c r="D36" s="177"/>
      <c r="E36" s="177"/>
      <c r="F36" s="177"/>
      <c r="G36" s="177"/>
      <c r="H36" s="250"/>
    </row>
    <row r="37" spans="1:11" ht="13.5" customHeight="1" x14ac:dyDescent="0.3">
      <c r="A37" s="177"/>
      <c r="B37" s="177"/>
      <c r="C37" s="177"/>
      <c r="D37" s="177"/>
      <c r="E37" s="177"/>
      <c r="F37" s="177"/>
      <c r="G37" s="177"/>
      <c r="H37" s="250"/>
    </row>
    <row r="38" spans="1:11" ht="20.25" customHeight="1" thickBot="1" x14ac:dyDescent="0.35">
      <c r="A38" s="177" t="s">
        <v>279</v>
      </c>
      <c r="B38" s="177"/>
      <c r="C38" s="177"/>
      <c r="D38" s="177"/>
      <c r="E38" s="177"/>
      <c r="F38" s="177"/>
      <c r="G38" s="177"/>
      <c r="H38" s="177"/>
    </row>
    <row r="39" spans="1:11" ht="45" customHeight="1" thickBot="1" x14ac:dyDescent="0.35">
      <c r="A39" s="419"/>
      <c r="B39" s="420"/>
      <c r="C39" s="420"/>
      <c r="D39" s="420"/>
      <c r="E39" s="420"/>
      <c r="F39" s="420"/>
      <c r="G39" s="420"/>
      <c r="H39" s="421"/>
    </row>
    <row r="40" spans="1:11" ht="13.5" customHeight="1" x14ac:dyDescent="0.3">
      <c r="A40" s="177"/>
      <c r="B40" s="177"/>
      <c r="C40" s="177"/>
      <c r="D40" s="177"/>
      <c r="E40" s="177"/>
      <c r="F40" s="177"/>
      <c r="G40" s="177"/>
      <c r="H40" s="177"/>
    </row>
    <row r="41" spans="1:11" x14ac:dyDescent="0.3">
      <c r="A41" s="133" t="s">
        <v>226</v>
      </c>
      <c r="B41" s="177"/>
      <c r="C41" s="177"/>
      <c r="D41" s="177"/>
      <c r="E41" s="177"/>
      <c r="F41" s="177"/>
      <c r="G41" s="177"/>
      <c r="H41" s="177"/>
    </row>
    <row r="42" spans="1:11" ht="12" customHeight="1" x14ac:dyDescent="0.3">
      <c r="A42" s="177"/>
      <c r="B42" s="177"/>
      <c r="C42" s="177"/>
      <c r="D42" s="177"/>
      <c r="E42" s="177"/>
      <c r="F42" s="177"/>
      <c r="G42" s="177"/>
      <c r="H42" s="177"/>
    </row>
    <row r="43" spans="1:11" ht="18.75" customHeight="1" x14ac:dyDescent="0.3">
      <c r="A43" s="462" t="s">
        <v>238</v>
      </c>
      <c r="B43" s="462"/>
      <c r="C43" s="462"/>
      <c r="D43" s="462"/>
      <c r="E43" s="462"/>
      <c r="F43" s="462"/>
      <c r="G43" s="462"/>
      <c r="H43" s="462"/>
    </row>
    <row r="44" spans="1:11" x14ac:dyDescent="0.3">
      <c r="A44" s="463" t="s">
        <v>277</v>
      </c>
      <c r="B44" s="463"/>
      <c r="C44" s="463"/>
      <c r="D44" s="463"/>
      <c r="E44" s="463"/>
      <c r="F44" s="463"/>
      <c r="G44" s="463"/>
      <c r="H44" s="463"/>
    </row>
    <row r="45" spans="1:11" x14ac:dyDescent="0.3">
      <c r="A45" s="452" t="s">
        <v>195</v>
      </c>
      <c r="B45" s="452" t="s">
        <v>153</v>
      </c>
      <c r="C45" s="452" t="s">
        <v>74</v>
      </c>
      <c r="D45" s="452"/>
      <c r="E45" s="452"/>
      <c r="F45" s="452" t="s">
        <v>12</v>
      </c>
      <c r="G45" s="452"/>
      <c r="H45" s="452"/>
    </row>
    <row r="46" spans="1:11" x14ac:dyDescent="0.3">
      <c r="A46" s="452"/>
      <c r="B46" s="452"/>
      <c r="C46" s="206" t="s">
        <v>91</v>
      </c>
      <c r="D46" s="206" t="s">
        <v>92</v>
      </c>
      <c r="E46" s="206" t="s">
        <v>93</v>
      </c>
      <c r="F46" s="206" t="s">
        <v>91</v>
      </c>
      <c r="G46" s="206" t="s">
        <v>92</v>
      </c>
      <c r="H46" s="206" t="s">
        <v>93</v>
      </c>
      <c r="I46" s="328"/>
      <c r="K46" s="137"/>
    </row>
    <row r="47" spans="1:11" x14ac:dyDescent="0.3">
      <c r="A47" s="326"/>
      <c r="B47" s="327"/>
      <c r="C47" s="327"/>
      <c r="D47" s="327"/>
      <c r="E47" s="327"/>
      <c r="F47" s="327"/>
      <c r="G47" s="327"/>
      <c r="H47" s="327"/>
      <c r="K47" s="137"/>
    </row>
    <row r="48" spans="1:11" x14ac:dyDescent="0.3">
      <c r="A48" s="264"/>
      <c r="B48" s="265"/>
      <c r="C48" s="265"/>
      <c r="D48" s="265"/>
      <c r="E48" s="265"/>
      <c r="F48" s="265"/>
      <c r="G48" s="265"/>
      <c r="H48" s="265"/>
      <c r="K48" s="137"/>
    </row>
    <row r="49" spans="1:8" ht="15" customHeight="1" x14ac:dyDescent="0.3">
      <c r="A49" s="177"/>
      <c r="B49" s="177"/>
      <c r="C49" s="177"/>
      <c r="D49" s="177"/>
      <c r="E49" s="177"/>
      <c r="F49" s="177"/>
      <c r="G49" s="177"/>
      <c r="H49" s="177"/>
    </row>
    <row r="50" spans="1:8" ht="16.2" thickBot="1" x14ac:dyDescent="0.35">
      <c r="A50" s="133" t="s">
        <v>239</v>
      </c>
      <c r="B50" s="177"/>
      <c r="C50" s="177"/>
      <c r="D50" s="177"/>
      <c r="E50" s="177"/>
      <c r="F50" s="177"/>
      <c r="G50" s="177"/>
      <c r="H50" s="177"/>
    </row>
    <row r="51" spans="1:8" ht="30" customHeight="1" thickBot="1" x14ac:dyDescent="0.35">
      <c r="A51" s="419"/>
      <c r="B51" s="420"/>
      <c r="C51" s="420"/>
      <c r="D51" s="420"/>
      <c r="E51" s="420"/>
      <c r="F51" s="420"/>
      <c r="G51" s="420"/>
      <c r="H51" s="421"/>
    </row>
    <row r="52" spans="1:8" ht="13.5" customHeight="1" x14ac:dyDescent="0.3">
      <c r="A52" s="177"/>
      <c r="B52" s="177"/>
      <c r="C52" s="177"/>
      <c r="D52" s="177"/>
      <c r="E52" s="177"/>
      <c r="F52" s="177"/>
      <c r="G52" s="177"/>
      <c r="H52" s="177"/>
    </row>
    <row r="53" spans="1:8" x14ac:dyDescent="0.3">
      <c r="A53" s="133" t="s">
        <v>259</v>
      </c>
      <c r="B53" s="177"/>
      <c r="C53" s="177"/>
      <c r="D53" s="177"/>
      <c r="E53" s="177"/>
      <c r="F53" s="177"/>
      <c r="G53" s="177"/>
      <c r="H53" s="177"/>
    </row>
    <row r="54" spans="1:8" ht="12.75" customHeight="1" x14ac:dyDescent="0.3">
      <c r="A54" s="133"/>
      <c r="B54" s="177"/>
      <c r="C54" s="177"/>
      <c r="D54" s="177"/>
      <c r="E54" s="177"/>
      <c r="F54" s="177"/>
      <c r="G54" s="177"/>
      <c r="H54" s="177"/>
    </row>
    <row r="55" spans="1:8" x14ac:dyDescent="0.3">
      <c r="A55" s="415" t="s">
        <v>244</v>
      </c>
      <c r="B55" s="415"/>
      <c r="C55" s="415"/>
      <c r="D55" s="415"/>
      <c r="E55" s="415"/>
      <c r="F55" s="415"/>
      <c r="G55" s="415"/>
      <c r="H55" s="415"/>
    </row>
    <row r="56" spans="1:8" x14ac:dyDescent="0.3">
      <c r="A56" s="453" t="s">
        <v>215</v>
      </c>
      <c r="B56" s="453" t="s">
        <v>153</v>
      </c>
      <c r="C56" s="458" t="s">
        <v>74</v>
      </c>
      <c r="D56" s="459"/>
      <c r="E56" s="460"/>
      <c r="F56" s="452" t="s">
        <v>12</v>
      </c>
      <c r="G56" s="452"/>
      <c r="H56" s="452"/>
    </row>
    <row r="57" spans="1:8" x14ac:dyDescent="0.3">
      <c r="A57" s="457"/>
      <c r="B57" s="457"/>
      <c r="C57" s="206" t="s">
        <v>91</v>
      </c>
      <c r="D57" s="206" t="s">
        <v>92</v>
      </c>
      <c r="E57" s="206" t="s">
        <v>93</v>
      </c>
      <c r="F57" s="206" t="s">
        <v>91</v>
      </c>
      <c r="G57" s="206" t="s">
        <v>92</v>
      </c>
      <c r="H57" s="206" t="s">
        <v>93</v>
      </c>
    </row>
    <row r="58" spans="1:8" x14ac:dyDescent="0.3">
      <c r="A58" s="264" t="s">
        <v>303</v>
      </c>
      <c r="B58" s="266"/>
      <c r="C58" s="266"/>
      <c r="D58" s="266"/>
      <c r="E58" s="266"/>
      <c r="F58" s="266"/>
      <c r="G58" s="266"/>
      <c r="H58" s="266"/>
    </row>
    <row r="59" spans="1:8" x14ac:dyDescent="0.3">
      <c r="A59" s="261" t="s">
        <v>231</v>
      </c>
      <c r="B59" s="263"/>
      <c r="C59" s="263"/>
      <c r="D59" s="263"/>
      <c r="E59" s="263"/>
      <c r="F59" s="263"/>
      <c r="G59" s="263"/>
      <c r="H59" s="263"/>
    </row>
    <row r="60" spans="1:8" ht="16.5" customHeight="1" x14ac:dyDescent="0.3">
      <c r="A60" s="253" t="s">
        <v>257</v>
      </c>
      <c r="B60" s="252">
        <f>SUM(B61:B63)</f>
        <v>0</v>
      </c>
      <c r="C60" s="252">
        <f t="shared" ref="C60:H60" si="2">SUM(C61:C63)</f>
        <v>0</v>
      </c>
      <c r="D60" s="252">
        <f t="shared" si="2"/>
        <v>0</v>
      </c>
      <c r="E60" s="252">
        <f t="shared" si="2"/>
        <v>0</v>
      </c>
      <c r="F60" s="252">
        <f t="shared" si="2"/>
        <v>0</v>
      </c>
      <c r="G60" s="252">
        <f t="shared" si="2"/>
        <v>0</v>
      </c>
      <c r="H60" s="252">
        <f t="shared" si="2"/>
        <v>0</v>
      </c>
    </row>
    <row r="61" spans="1:8" ht="27.75" customHeight="1" x14ac:dyDescent="0.3">
      <c r="A61" s="253" t="s">
        <v>278</v>
      </c>
      <c r="B61" s="252"/>
      <c r="C61" s="267"/>
      <c r="D61" s="267"/>
      <c r="E61" s="267"/>
      <c r="F61" s="252"/>
      <c r="G61" s="252"/>
      <c r="H61" s="267"/>
    </row>
    <row r="62" spans="1:8" ht="30" customHeight="1" x14ac:dyDescent="0.3">
      <c r="A62" s="251" t="s">
        <v>273</v>
      </c>
      <c r="B62" s="252"/>
      <c r="C62" s="252"/>
      <c r="D62" s="252"/>
      <c r="E62" s="252"/>
      <c r="F62" s="267"/>
      <c r="G62" s="267"/>
      <c r="H62" s="267"/>
    </row>
    <row r="63" spans="1:8" ht="27.75" customHeight="1" x14ac:dyDescent="0.3">
      <c r="A63" s="251" t="s">
        <v>272</v>
      </c>
      <c r="B63" s="252"/>
      <c r="C63" s="252"/>
      <c r="D63" s="252"/>
      <c r="E63" s="252"/>
      <c r="F63" s="267"/>
      <c r="G63" s="267"/>
      <c r="H63" s="267"/>
    </row>
    <row r="64" spans="1:8" x14ac:dyDescent="0.3">
      <c r="A64" s="261" t="s">
        <v>217</v>
      </c>
      <c r="B64" s="263"/>
      <c r="C64" s="263"/>
      <c r="D64" s="263"/>
      <c r="E64" s="263"/>
      <c r="F64" s="263"/>
      <c r="G64" s="263"/>
      <c r="H64" s="263"/>
    </row>
    <row r="65" spans="1:8" ht="12" customHeight="1" x14ac:dyDescent="0.3">
      <c r="A65" s="177"/>
      <c r="B65" s="259"/>
      <c r="C65" s="259"/>
      <c r="D65" s="259"/>
      <c r="E65" s="259"/>
      <c r="F65" s="259"/>
      <c r="G65" s="286"/>
      <c r="H65" s="287"/>
    </row>
    <row r="66" spans="1:8" x14ac:dyDescent="0.3">
      <c r="A66" s="437" t="s">
        <v>249</v>
      </c>
      <c r="B66" s="437"/>
      <c r="C66" s="437"/>
      <c r="D66" s="437"/>
      <c r="E66" s="259"/>
      <c r="F66" s="341"/>
      <c r="G66" s="341"/>
      <c r="H66" s="268"/>
    </row>
    <row r="67" spans="1:8" x14ac:dyDescent="0.3">
      <c r="A67" s="269" t="s">
        <v>95</v>
      </c>
      <c r="B67" s="224" t="s">
        <v>91</v>
      </c>
      <c r="C67" s="224" t="s">
        <v>92</v>
      </c>
      <c r="D67" s="224" t="s">
        <v>93</v>
      </c>
      <c r="E67" s="177"/>
      <c r="F67" s="259"/>
      <c r="G67" s="259"/>
      <c r="H67" s="259"/>
    </row>
    <row r="68" spans="1:8" x14ac:dyDescent="0.3">
      <c r="A68" s="261" t="s">
        <v>114</v>
      </c>
      <c r="B68" s="262">
        <v>0</v>
      </c>
      <c r="C68" s="262">
        <v>0</v>
      </c>
      <c r="D68" s="262" t="e">
        <f t="shared" ref="B68:D69" si="3">+H59/E59</f>
        <v>#DIV/0!</v>
      </c>
      <c r="E68" s="177"/>
      <c r="F68" s="177"/>
      <c r="G68" s="177"/>
      <c r="H68" s="177"/>
    </row>
    <row r="69" spans="1:8" x14ac:dyDescent="0.3">
      <c r="A69" s="261" t="s">
        <v>216</v>
      </c>
      <c r="B69" s="262" t="e">
        <f t="shared" si="3"/>
        <v>#DIV/0!</v>
      </c>
      <c r="C69" s="262" t="e">
        <f t="shared" si="3"/>
        <v>#DIV/0!</v>
      </c>
      <c r="D69" s="262" t="e">
        <f t="shared" si="3"/>
        <v>#DIV/0!</v>
      </c>
      <c r="E69" s="177"/>
      <c r="F69" s="177"/>
      <c r="G69" s="177"/>
      <c r="H69" s="177"/>
    </row>
    <row r="70" spans="1:8" x14ac:dyDescent="0.3">
      <c r="A70" s="261" t="s">
        <v>217</v>
      </c>
      <c r="B70" s="262" t="e">
        <f>+F64/C64</f>
        <v>#DIV/0!</v>
      </c>
      <c r="C70" s="262" t="e">
        <f>+G64/D64</f>
        <v>#DIV/0!</v>
      </c>
      <c r="D70" s="262" t="e">
        <f>+H64/E64</f>
        <v>#DIV/0!</v>
      </c>
      <c r="E70" s="177"/>
      <c r="F70" s="177"/>
      <c r="G70" s="177"/>
      <c r="H70" s="177"/>
    </row>
    <row r="71" spans="1:8" ht="9" customHeight="1" x14ac:dyDescent="0.3">
      <c r="A71" s="177"/>
      <c r="B71" s="177"/>
      <c r="C71" s="177"/>
      <c r="D71" s="177"/>
      <c r="E71" s="177"/>
      <c r="F71" s="177"/>
      <c r="G71" s="177"/>
      <c r="H71" s="177"/>
    </row>
    <row r="72" spans="1:8" ht="15" customHeight="1" x14ac:dyDescent="0.3">
      <c r="A72" s="177"/>
      <c r="B72" s="177"/>
      <c r="C72" s="177"/>
      <c r="D72" s="177"/>
      <c r="E72" s="177"/>
      <c r="F72" s="177"/>
      <c r="G72" s="177"/>
      <c r="H72" s="177"/>
    </row>
    <row r="73" spans="1:8" x14ac:dyDescent="0.3">
      <c r="A73" s="177"/>
      <c r="B73" s="177"/>
      <c r="C73" s="177"/>
      <c r="D73" s="177"/>
      <c r="E73" s="177"/>
      <c r="F73" s="177"/>
      <c r="G73" s="177"/>
      <c r="H73" s="177"/>
    </row>
    <row r="74" spans="1:8" x14ac:dyDescent="0.3">
      <c r="A74" s="177"/>
      <c r="B74" s="177"/>
      <c r="C74" s="177"/>
      <c r="D74" s="177"/>
      <c r="E74" s="177"/>
      <c r="F74" s="177"/>
      <c r="G74" s="177"/>
      <c r="H74" s="177"/>
    </row>
    <row r="75" spans="1:8" x14ac:dyDescent="0.3">
      <c r="A75" s="177"/>
      <c r="B75" s="177"/>
      <c r="C75" s="177"/>
      <c r="D75" s="177"/>
      <c r="E75" s="177"/>
      <c r="F75" s="177"/>
      <c r="G75" s="177"/>
      <c r="H75" s="177"/>
    </row>
    <row r="76" spans="1:8" x14ac:dyDescent="0.3">
      <c r="A76" s="177"/>
      <c r="B76" s="177"/>
      <c r="C76" s="177"/>
      <c r="D76" s="177"/>
      <c r="E76" s="177"/>
      <c r="F76" s="177"/>
      <c r="G76" s="177"/>
      <c r="H76" s="177"/>
    </row>
    <row r="77" spans="1:8" x14ac:dyDescent="0.3">
      <c r="A77" s="177"/>
      <c r="B77" s="177"/>
      <c r="C77" s="177"/>
      <c r="D77" s="177"/>
      <c r="E77" s="177"/>
      <c r="F77" s="177"/>
      <c r="G77" s="177"/>
      <c r="H77" s="177"/>
    </row>
    <row r="78" spans="1:8" x14ac:dyDescent="0.3">
      <c r="A78" s="177"/>
      <c r="B78" s="177"/>
      <c r="C78" s="177"/>
      <c r="D78" s="177"/>
      <c r="E78" s="177"/>
      <c r="F78" s="177"/>
      <c r="G78" s="177"/>
      <c r="H78" s="177"/>
    </row>
    <row r="79" spans="1:8" x14ac:dyDescent="0.3">
      <c r="A79" s="177"/>
      <c r="B79" s="177"/>
      <c r="C79" s="177"/>
      <c r="D79" s="177"/>
      <c r="E79" s="177"/>
      <c r="F79" s="177"/>
      <c r="G79" s="177"/>
      <c r="H79" s="177"/>
    </row>
    <row r="80" spans="1:8" x14ac:dyDescent="0.3">
      <c r="A80" s="177"/>
      <c r="B80" s="177"/>
      <c r="C80" s="177"/>
      <c r="D80" s="177"/>
      <c r="E80" s="177"/>
      <c r="F80" s="177"/>
      <c r="G80" s="177"/>
      <c r="H80" s="177"/>
    </row>
    <row r="81" spans="1:8" x14ac:dyDescent="0.3">
      <c r="A81" s="177"/>
      <c r="B81" s="177"/>
      <c r="C81" s="177"/>
      <c r="D81" s="177"/>
      <c r="E81" s="177"/>
      <c r="F81" s="177"/>
      <c r="G81" s="177"/>
      <c r="H81" s="177"/>
    </row>
    <row r="82" spans="1:8" x14ac:dyDescent="0.3">
      <c r="A82" s="177"/>
      <c r="B82" s="177"/>
      <c r="C82" s="177"/>
      <c r="D82" s="177"/>
      <c r="E82" s="177"/>
      <c r="F82" s="177"/>
      <c r="G82" s="177"/>
      <c r="H82" s="177"/>
    </row>
    <row r="83" spans="1:8" x14ac:dyDescent="0.3">
      <c r="A83" s="177"/>
      <c r="B83" s="177"/>
      <c r="C83" s="177"/>
      <c r="D83" s="177"/>
      <c r="E83" s="177"/>
      <c r="F83" s="177"/>
      <c r="G83" s="177"/>
      <c r="H83" s="177"/>
    </row>
    <row r="84" spans="1:8" x14ac:dyDescent="0.3">
      <c r="A84" s="177"/>
      <c r="B84" s="177"/>
      <c r="C84" s="177"/>
      <c r="D84" s="177"/>
      <c r="E84" s="177"/>
      <c r="F84" s="177"/>
      <c r="G84" s="177"/>
      <c r="H84" s="177"/>
    </row>
    <row r="85" spans="1:8" x14ac:dyDescent="0.3">
      <c r="A85" s="177"/>
      <c r="B85" s="177"/>
      <c r="C85" s="177"/>
      <c r="D85" s="177"/>
      <c r="E85" s="177"/>
      <c r="F85" s="177"/>
      <c r="G85" s="177"/>
      <c r="H85" s="177"/>
    </row>
    <row r="86" spans="1:8" x14ac:dyDescent="0.3">
      <c r="A86" s="177"/>
      <c r="B86" s="177"/>
      <c r="C86" s="177"/>
      <c r="D86" s="177"/>
      <c r="E86" s="177"/>
      <c r="F86" s="177"/>
      <c r="G86" s="177"/>
      <c r="H86" s="177"/>
    </row>
    <row r="87" spans="1:8" x14ac:dyDescent="0.3">
      <c r="A87" s="177"/>
      <c r="B87" s="177"/>
      <c r="C87" s="177"/>
      <c r="D87" s="177"/>
      <c r="E87" s="177"/>
      <c r="F87" s="177"/>
      <c r="G87" s="177"/>
      <c r="H87" s="177"/>
    </row>
    <row r="88" spans="1:8" ht="15" customHeight="1" x14ac:dyDescent="0.3">
      <c r="A88" s="177"/>
      <c r="B88" s="177"/>
      <c r="C88" s="177"/>
      <c r="D88" s="177"/>
      <c r="E88" s="177"/>
      <c r="F88" s="177"/>
      <c r="G88" s="177"/>
      <c r="H88" s="177"/>
    </row>
    <row r="89" spans="1:8" ht="15" customHeight="1" thickBot="1" x14ac:dyDescent="0.35">
      <c r="A89" s="133" t="s">
        <v>240</v>
      </c>
      <c r="B89" s="177"/>
      <c r="C89" s="177"/>
      <c r="D89" s="177"/>
      <c r="E89" s="177"/>
      <c r="F89" s="177"/>
      <c r="G89" s="177"/>
      <c r="H89" s="177"/>
    </row>
    <row r="90" spans="1:8" ht="45" customHeight="1" thickBot="1" x14ac:dyDescent="0.35">
      <c r="A90" s="419"/>
      <c r="B90" s="420"/>
      <c r="C90" s="420"/>
      <c r="D90" s="420"/>
      <c r="E90" s="420"/>
      <c r="F90" s="420"/>
      <c r="G90" s="420"/>
      <c r="H90" s="421"/>
    </row>
    <row r="91" spans="1:8" ht="11.25" customHeight="1" x14ac:dyDescent="0.3">
      <c r="A91" s="177"/>
      <c r="B91" s="177"/>
      <c r="C91" s="177"/>
      <c r="D91" s="177"/>
      <c r="E91" s="177"/>
      <c r="F91" s="177"/>
      <c r="G91" s="177"/>
      <c r="H91" s="177"/>
    </row>
    <row r="92" spans="1:8" x14ac:dyDescent="0.3">
      <c r="A92" s="133" t="s">
        <v>227</v>
      </c>
      <c r="B92" s="177"/>
      <c r="C92" s="177"/>
      <c r="D92" s="177"/>
      <c r="E92" s="177"/>
      <c r="F92" s="177"/>
      <c r="G92" s="177"/>
      <c r="H92" s="177"/>
    </row>
    <row r="93" spans="1:8" ht="6.75" customHeight="1" x14ac:dyDescent="0.3">
      <c r="A93" s="177"/>
      <c r="B93" s="177"/>
      <c r="C93" s="177"/>
      <c r="D93" s="177"/>
      <c r="E93" s="177"/>
      <c r="F93" s="177"/>
      <c r="G93" s="177"/>
      <c r="H93" s="177"/>
    </row>
    <row r="94" spans="1:8" x14ac:dyDescent="0.3">
      <c r="A94" s="437" t="s">
        <v>290</v>
      </c>
      <c r="B94" s="437"/>
      <c r="C94" s="437"/>
      <c r="D94" s="437"/>
      <c r="E94" s="437"/>
      <c r="F94" s="177"/>
      <c r="G94" s="177"/>
      <c r="H94" s="177"/>
    </row>
    <row r="95" spans="1:8" x14ac:dyDescent="0.3">
      <c r="A95" s="269" t="s">
        <v>95</v>
      </c>
      <c r="B95" s="224" t="s">
        <v>153</v>
      </c>
      <c r="C95" s="224" t="s">
        <v>91</v>
      </c>
      <c r="D95" s="224" t="s">
        <v>92</v>
      </c>
      <c r="E95" s="224" t="s">
        <v>93</v>
      </c>
      <c r="F95" s="177"/>
      <c r="G95" s="177"/>
      <c r="H95" s="177"/>
    </row>
    <row r="96" spans="1:8" ht="15" customHeight="1" x14ac:dyDescent="0.3">
      <c r="A96" s="261" t="s">
        <v>218</v>
      </c>
      <c r="B96" s="270">
        <f>+B58</f>
        <v>0</v>
      </c>
      <c r="C96" s="270">
        <v>0</v>
      </c>
      <c r="D96" s="270">
        <v>0</v>
      </c>
      <c r="E96" s="270">
        <v>0</v>
      </c>
      <c r="F96" s="177"/>
      <c r="G96" s="177"/>
      <c r="H96" s="177"/>
    </row>
    <row r="97" spans="1:8" ht="15" customHeight="1" x14ac:dyDescent="0.3">
      <c r="A97" s="261" t="s">
        <v>219</v>
      </c>
      <c r="B97" s="270">
        <v>0</v>
      </c>
      <c r="C97" s="270">
        <f>+F58</f>
        <v>0</v>
      </c>
      <c r="D97" s="270">
        <f t="shared" ref="D97:E97" si="4">+G58</f>
        <v>0</v>
      </c>
      <c r="E97" s="270">
        <f t="shared" si="4"/>
        <v>0</v>
      </c>
      <c r="F97" s="177"/>
      <c r="G97" s="177"/>
      <c r="H97" s="177"/>
    </row>
    <row r="98" spans="1:8" ht="15" customHeight="1" x14ac:dyDescent="0.3">
      <c r="A98" s="261" t="s">
        <v>220</v>
      </c>
      <c r="B98" s="270">
        <v>0</v>
      </c>
      <c r="C98" s="270">
        <v>0</v>
      </c>
      <c r="D98" s="270">
        <v>0</v>
      </c>
      <c r="E98" s="270">
        <v>0</v>
      </c>
      <c r="F98" s="177"/>
      <c r="G98" s="177"/>
      <c r="H98" s="177"/>
    </row>
    <row r="99" spans="1:8" ht="15" customHeight="1" x14ac:dyDescent="0.3">
      <c r="A99" s="261" t="s">
        <v>250</v>
      </c>
      <c r="B99" s="263">
        <v>0</v>
      </c>
      <c r="C99" s="270">
        <v>0</v>
      </c>
      <c r="D99" s="270">
        <v>0</v>
      </c>
      <c r="E99" s="270">
        <v>0</v>
      </c>
      <c r="F99" s="177"/>
      <c r="G99" s="177"/>
      <c r="H99" s="177"/>
    </row>
    <row r="100" spans="1:8" ht="21.75" customHeight="1" x14ac:dyDescent="0.3">
      <c r="A100" s="177"/>
      <c r="B100" s="177"/>
      <c r="C100" s="177"/>
      <c r="D100" s="177"/>
      <c r="E100" s="177"/>
      <c r="F100" s="177"/>
      <c r="G100" s="177"/>
      <c r="H100" s="177"/>
    </row>
    <row r="101" spans="1:8" ht="16.2" thickBot="1" x14ac:dyDescent="0.35">
      <c r="A101" s="180" t="s">
        <v>241</v>
      </c>
      <c r="B101" s="177"/>
      <c r="C101" s="177"/>
      <c r="D101" s="177"/>
      <c r="E101" s="177"/>
      <c r="F101" s="177"/>
      <c r="G101" s="177"/>
      <c r="H101" s="177"/>
    </row>
    <row r="102" spans="1:8" ht="45" customHeight="1" thickBot="1" x14ac:dyDescent="0.35">
      <c r="A102" s="419"/>
      <c r="B102" s="420"/>
      <c r="C102" s="420"/>
      <c r="D102" s="420"/>
      <c r="E102" s="420"/>
      <c r="F102" s="420"/>
      <c r="G102" s="420"/>
      <c r="H102" s="421"/>
    </row>
    <row r="103" spans="1:8" ht="13.5" customHeight="1" x14ac:dyDescent="0.3">
      <c r="A103" s="271"/>
      <c r="B103" s="177"/>
      <c r="C103" s="177"/>
      <c r="D103" s="177"/>
      <c r="E103" s="177"/>
      <c r="F103" s="177"/>
      <c r="G103" s="177"/>
      <c r="H103" s="177"/>
    </row>
    <row r="104" spans="1:8" x14ac:dyDescent="0.3">
      <c r="A104" s="133" t="s">
        <v>228</v>
      </c>
      <c r="B104" s="177"/>
      <c r="C104" s="177"/>
      <c r="D104" s="177"/>
      <c r="E104" s="177"/>
      <c r="F104" s="177"/>
      <c r="G104" s="177"/>
      <c r="H104" s="177"/>
    </row>
    <row r="105" spans="1:8" ht="6" customHeight="1" x14ac:dyDescent="0.3">
      <c r="A105" s="133"/>
      <c r="B105" s="177"/>
      <c r="C105" s="177"/>
      <c r="D105" s="177"/>
      <c r="E105" s="177"/>
      <c r="F105" s="177"/>
      <c r="G105" s="177"/>
      <c r="H105" s="177"/>
    </row>
    <row r="106" spans="1:8" x14ac:dyDescent="0.3">
      <c r="A106" s="415" t="s">
        <v>222</v>
      </c>
      <c r="B106" s="415"/>
      <c r="C106" s="415"/>
      <c r="D106" s="415"/>
      <c r="E106" s="415"/>
      <c r="F106" s="415"/>
      <c r="G106" s="415"/>
      <c r="H106" s="415"/>
    </row>
    <row r="107" spans="1:8" x14ac:dyDescent="0.3">
      <c r="A107" s="453" t="s">
        <v>152</v>
      </c>
      <c r="B107" s="453" t="s">
        <v>153</v>
      </c>
      <c r="C107" s="458" t="s">
        <v>74</v>
      </c>
      <c r="D107" s="459"/>
      <c r="E107" s="460"/>
      <c r="F107" s="452" t="s">
        <v>12</v>
      </c>
      <c r="G107" s="452"/>
      <c r="H107" s="452"/>
    </row>
    <row r="108" spans="1:8" x14ac:dyDescent="0.3">
      <c r="A108" s="457"/>
      <c r="B108" s="457"/>
      <c r="C108" s="206" t="s">
        <v>91</v>
      </c>
      <c r="D108" s="206" t="s">
        <v>92</v>
      </c>
      <c r="E108" s="206" t="s">
        <v>93</v>
      </c>
      <c r="F108" s="206" t="s">
        <v>91</v>
      </c>
      <c r="G108" s="206" t="s">
        <v>92</v>
      </c>
      <c r="H108" s="206" t="s">
        <v>93</v>
      </c>
    </row>
    <row r="109" spans="1:8" ht="12.75" customHeight="1" x14ac:dyDescent="0.3">
      <c r="A109" s="272" t="s">
        <v>221</v>
      </c>
      <c r="B109" s="273"/>
      <c r="C109" s="273"/>
      <c r="D109" s="273"/>
      <c r="E109" s="273"/>
      <c r="F109" s="273"/>
      <c r="G109" s="273"/>
      <c r="H109" s="273"/>
    </row>
    <row r="110" spans="1:8" ht="13.5" customHeight="1" x14ac:dyDescent="0.3">
      <c r="A110" s="177"/>
      <c r="B110" s="242"/>
      <c r="C110" s="242"/>
      <c r="D110" s="242"/>
      <c r="E110" s="242"/>
      <c r="F110" s="242"/>
      <c r="G110" s="242"/>
      <c r="H110" s="242"/>
    </row>
    <row r="111" spans="1:8" ht="16.2" thickBot="1" x14ac:dyDescent="0.35">
      <c r="A111" s="180" t="s">
        <v>242</v>
      </c>
      <c r="B111" s="177"/>
      <c r="C111" s="177"/>
      <c r="D111" s="177"/>
      <c r="E111" s="177"/>
      <c r="F111" s="177"/>
      <c r="G111" s="177"/>
      <c r="H111" s="177"/>
    </row>
    <row r="112" spans="1:8" ht="45" customHeight="1" thickBot="1" x14ac:dyDescent="0.35">
      <c r="A112" s="419"/>
      <c r="B112" s="420"/>
      <c r="C112" s="420"/>
      <c r="D112" s="420"/>
      <c r="E112" s="420"/>
      <c r="F112" s="420"/>
      <c r="G112" s="420"/>
      <c r="H112" s="421"/>
    </row>
    <row r="113" spans="1:8" ht="30.75" customHeight="1" x14ac:dyDescent="0.3">
      <c r="A113" s="177"/>
      <c r="B113" s="177"/>
      <c r="C113" s="177"/>
      <c r="D113" s="177"/>
      <c r="E113" s="177"/>
      <c r="F113" s="177"/>
      <c r="G113" s="177"/>
      <c r="H113" s="177"/>
    </row>
    <row r="114" spans="1:8" x14ac:dyDescent="0.3">
      <c r="A114" s="133" t="s">
        <v>229</v>
      </c>
      <c r="B114" s="177"/>
      <c r="C114" s="177"/>
      <c r="D114" s="177"/>
      <c r="E114" s="177"/>
      <c r="F114" s="177"/>
      <c r="G114" s="177"/>
      <c r="H114" s="177"/>
    </row>
    <row r="115" spans="1:8" ht="4.5" customHeight="1" x14ac:dyDescent="0.3">
      <c r="A115" s="133"/>
      <c r="B115" s="177"/>
      <c r="C115" s="177"/>
      <c r="D115" s="177"/>
      <c r="E115" s="177"/>
      <c r="F115" s="177"/>
      <c r="G115" s="177"/>
      <c r="H115" s="177"/>
    </row>
    <row r="116" spans="1:8" ht="14.25" customHeight="1" x14ac:dyDescent="0.3">
      <c r="A116" s="462" t="s">
        <v>274</v>
      </c>
      <c r="B116" s="462"/>
      <c r="C116" s="462"/>
      <c r="D116" s="462"/>
      <c r="E116" s="462"/>
      <c r="F116" s="462"/>
      <c r="G116" s="462"/>
      <c r="H116" s="462"/>
    </row>
    <row r="117" spans="1:8" ht="15.75" customHeight="1" x14ac:dyDescent="0.3">
      <c r="A117" s="447" t="s">
        <v>262</v>
      </c>
      <c r="B117" s="452" t="s">
        <v>263</v>
      </c>
      <c r="C117" s="452"/>
      <c r="D117" s="452"/>
      <c r="E117" s="452"/>
      <c r="F117" s="464" t="s">
        <v>295</v>
      </c>
      <c r="G117" s="464"/>
      <c r="H117" s="274"/>
    </row>
    <row r="118" spans="1:8" ht="29.25" customHeight="1" x14ac:dyDescent="0.3">
      <c r="A118" s="448"/>
      <c r="B118" s="452" t="s">
        <v>264</v>
      </c>
      <c r="C118" s="452"/>
      <c r="D118" s="206" t="s">
        <v>265</v>
      </c>
      <c r="E118" s="206" t="s">
        <v>266</v>
      </c>
      <c r="F118" s="464"/>
      <c r="G118" s="464"/>
      <c r="H118" s="274"/>
    </row>
    <row r="119" spans="1:8" ht="30" customHeight="1" x14ac:dyDescent="0.3">
      <c r="A119" s="275"/>
      <c r="B119" s="465"/>
      <c r="C119" s="466"/>
      <c r="D119" s="329"/>
      <c r="E119" s="283"/>
      <c r="F119" s="467"/>
      <c r="G119" s="467"/>
      <c r="H119" s="274"/>
    </row>
    <row r="120" spans="1:8" ht="30" customHeight="1" x14ac:dyDescent="0.3">
      <c r="A120" s="275"/>
      <c r="B120" s="467"/>
      <c r="C120" s="467"/>
      <c r="D120" s="283"/>
      <c r="E120" s="283"/>
      <c r="F120" s="467"/>
      <c r="G120" s="467"/>
      <c r="H120" s="274"/>
    </row>
    <row r="121" spans="1:8" ht="51.75" hidden="1" customHeight="1" x14ac:dyDescent="0.3">
      <c r="A121" s="275"/>
      <c r="B121" s="465"/>
      <c r="C121" s="466"/>
      <c r="D121" s="276"/>
      <c r="E121" s="276"/>
      <c r="F121" s="465"/>
      <c r="G121" s="466"/>
      <c r="H121" s="277"/>
    </row>
    <row r="122" spans="1:8" ht="9.75" customHeight="1" x14ac:dyDescent="0.3">
      <c r="A122" s="177"/>
      <c r="B122" s="177"/>
      <c r="C122" s="177"/>
      <c r="D122" s="177"/>
      <c r="E122" s="177"/>
      <c r="F122" s="177"/>
      <c r="G122" s="177"/>
      <c r="H122" s="177"/>
    </row>
    <row r="123" spans="1:8" ht="16.2" thickBot="1" x14ac:dyDescent="0.35">
      <c r="A123" s="180" t="s">
        <v>243</v>
      </c>
      <c r="B123" s="177"/>
      <c r="C123" s="177"/>
      <c r="D123" s="177"/>
      <c r="E123" s="177"/>
      <c r="F123" s="177"/>
      <c r="G123" s="177"/>
      <c r="H123" s="177"/>
    </row>
    <row r="124" spans="1:8" ht="45" customHeight="1" thickBot="1" x14ac:dyDescent="0.35">
      <c r="A124" s="419"/>
      <c r="B124" s="420"/>
      <c r="C124" s="420"/>
      <c r="D124" s="420"/>
      <c r="E124" s="420"/>
      <c r="F124" s="420"/>
      <c r="G124" s="420"/>
      <c r="H124" s="421"/>
    </row>
  </sheetData>
  <mergeCells count="43">
    <mergeCell ref="A112:H112"/>
    <mergeCell ref="A116:H116"/>
    <mergeCell ref="A66:D66"/>
    <mergeCell ref="A90:H90"/>
    <mergeCell ref="A124:H124"/>
    <mergeCell ref="A117:A118"/>
    <mergeCell ref="B117:E117"/>
    <mergeCell ref="F117:G118"/>
    <mergeCell ref="B118:C118"/>
    <mergeCell ref="B119:C119"/>
    <mergeCell ref="B120:C120"/>
    <mergeCell ref="B121:C121"/>
    <mergeCell ref="F121:G121"/>
    <mergeCell ref="F119:G119"/>
    <mergeCell ref="F120:G120"/>
    <mergeCell ref="A55:H55"/>
    <mergeCell ref="A56:A57"/>
    <mergeCell ref="B107:B108"/>
    <mergeCell ref="C107:E107"/>
    <mergeCell ref="F56:H56"/>
    <mergeCell ref="A106:H106"/>
    <mergeCell ref="A107:A108"/>
    <mergeCell ref="F107:H107"/>
    <mergeCell ref="A94:E94"/>
    <mergeCell ref="B56:B57"/>
    <mergeCell ref="C56:E56"/>
    <mergeCell ref="A102:H102"/>
    <mergeCell ref="E5:F5"/>
    <mergeCell ref="A51:H51"/>
    <mergeCell ref="F45:H45"/>
    <mergeCell ref="B5:C5"/>
    <mergeCell ref="A7:H7"/>
    <mergeCell ref="A8:A9"/>
    <mergeCell ref="B8:B9"/>
    <mergeCell ref="C8:E8"/>
    <mergeCell ref="A17:D17"/>
    <mergeCell ref="F8:H8"/>
    <mergeCell ref="A39:H39"/>
    <mergeCell ref="A43:H43"/>
    <mergeCell ref="A44:H44"/>
    <mergeCell ref="A45:A46"/>
    <mergeCell ref="B45:B46"/>
    <mergeCell ref="C45:E4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sqref="A1:B1"/>
    </sheetView>
  </sheetViews>
  <sheetFormatPr baseColWidth="10" defaultRowHeight="15.6" x14ac:dyDescent="0.3"/>
  <cols>
    <col min="2" max="2" width="15.09765625" customWidth="1"/>
    <col min="3" max="3" width="14.19921875" customWidth="1"/>
    <col min="4" max="4" width="13" customWidth="1"/>
  </cols>
  <sheetData>
    <row r="1" spans="1:7" x14ac:dyDescent="0.3">
      <c r="A1" s="469" t="s">
        <v>256</v>
      </c>
      <c r="B1" s="469"/>
      <c r="C1" s="194"/>
      <c r="D1" s="177"/>
      <c r="E1" s="177"/>
      <c r="F1" s="177"/>
      <c r="G1" s="177"/>
    </row>
    <row r="2" spans="1:7" ht="12.75" customHeight="1" thickBot="1" x14ac:dyDescent="0.35">
      <c r="A2" s="470"/>
      <c r="B2" s="470"/>
      <c r="C2" s="470"/>
      <c r="D2" s="470"/>
      <c r="E2" s="470"/>
      <c r="F2" s="470"/>
      <c r="G2" s="470"/>
    </row>
    <row r="3" spans="1:7" ht="30" customHeight="1" x14ac:dyDescent="0.3">
      <c r="A3" s="425">
        <v>1</v>
      </c>
      <c r="B3" s="426"/>
      <c r="C3" s="426"/>
      <c r="D3" s="426"/>
      <c r="E3" s="426"/>
      <c r="F3" s="426"/>
      <c r="G3" s="427"/>
    </row>
    <row r="4" spans="1:7" ht="30" customHeight="1" x14ac:dyDescent="0.3">
      <c r="A4" s="431">
        <v>2</v>
      </c>
      <c r="B4" s="432"/>
      <c r="C4" s="432"/>
      <c r="D4" s="432"/>
      <c r="E4" s="432"/>
      <c r="F4" s="432"/>
      <c r="G4" s="433"/>
    </row>
    <row r="5" spans="1:7" ht="30" customHeight="1" thickBot="1" x14ac:dyDescent="0.35">
      <c r="A5" s="428">
        <v>3</v>
      </c>
      <c r="B5" s="429"/>
      <c r="C5" s="429"/>
      <c r="D5" s="429"/>
      <c r="E5" s="429"/>
      <c r="F5" s="429"/>
      <c r="G5" s="430"/>
    </row>
    <row r="6" spans="1:7" ht="15.75" customHeight="1" x14ac:dyDescent="0.3">
      <c r="A6" s="177"/>
      <c r="B6" s="177"/>
      <c r="C6" s="177"/>
      <c r="D6" s="177"/>
      <c r="E6" s="177"/>
      <c r="F6" s="177"/>
      <c r="G6" s="177"/>
    </row>
    <row r="7" spans="1:7" ht="15.75" customHeight="1" x14ac:dyDescent="0.3">
      <c r="A7" s="472" t="s">
        <v>247</v>
      </c>
      <c r="B7" s="472"/>
      <c r="C7" s="472"/>
      <c r="D7" s="177"/>
      <c r="E7" s="177"/>
      <c r="F7" s="177"/>
      <c r="G7" s="177"/>
    </row>
    <row r="8" spans="1:7" ht="16.5" customHeight="1" thickBot="1" x14ac:dyDescent="0.35">
      <c r="A8" s="248"/>
      <c r="B8" s="248"/>
      <c r="C8" s="248"/>
      <c r="D8" s="248"/>
      <c r="E8" s="248"/>
      <c r="F8" s="248"/>
      <c r="G8" s="248"/>
    </row>
    <row r="9" spans="1:7" ht="30" customHeight="1" x14ac:dyDescent="0.3">
      <c r="A9" s="441">
        <v>1</v>
      </c>
      <c r="B9" s="442"/>
      <c r="C9" s="442"/>
      <c r="D9" s="442"/>
      <c r="E9" s="442"/>
      <c r="F9" s="442"/>
      <c r="G9" s="443"/>
    </row>
    <row r="10" spans="1:7" ht="30" customHeight="1" x14ac:dyDescent="0.3">
      <c r="A10" s="449">
        <v>2</v>
      </c>
      <c r="B10" s="450"/>
      <c r="C10" s="450"/>
      <c r="D10" s="450"/>
      <c r="E10" s="450"/>
      <c r="F10" s="450"/>
      <c r="G10" s="451"/>
    </row>
    <row r="11" spans="1:7" ht="30" customHeight="1" x14ac:dyDescent="0.3">
      <c r="A11" s="449">
        <v>3</v>
      </c>
      <c r="B11" s="450"/>
      <c r="C11" s="450"/>
      <c r="D11" s="450"/>
      <c r="E11" s="450"/>
      <c r="F11" s="450"/>
      <c r="G11" s="451"/>
    </row>
    <row r="12" spans="1:7" ht="30" customHeight="1" x14ac:dyDescent="0.3">
      <c r="A12" s="449">
        <v>4</v>
      </c>
      <c r="B12" s="450"/>
      <c r="C12" s="450"/>
      <c r="D12" s="450"/>
      <c r="E12" s="450"/>
      <c r="F12" s="450"/>
      <c r="G12" s="451"/>
    </row>
    <row r="13" spans="1:7" ht="30" customHeight="1" x14ac:dyDescent="0.3">
      <c r="A13" s="449">
        <v>5</v>
      </c>
      <c r="B13" s="450"/>
      <c r="C13" s="450"/>
      <c r="D13" s="450"/>
      <c r="E13" s="450"/>
      <c r="F13" s="450"/>
      <c r="G13" s="451"/>
    </row>
    <row r="14" spans="1:7" ht="30" customHeight="1" thickBot="1" x14ac:dyDescent="0.35">
      <c r="A14" s="434">
        <v>6</v>
      </c>
      <c r="B14" s="435"/>
      <c r="C14" s="435"/>
      <c r="D14" s="435"/>
      <c r="E14" s="435"/>
      <c r="F14" s="435"/>
      <c r="G14" s="436"/>
    </row>
    <row r="15" spans="1:7" ht="12" customHeight="1" x14ac:dyDescent="0.3">
      <c r="A15" s="473"/>
      <c r="B15" s="473"/>
      <c r="C15" s="473"/>
      <c r="D15" s="473"/>
      <c r="E15" s="473"/>
      <c r="F15" s="473"/>
      <c r="G15" s="473"/>
    </row>
    <row r="16" spans="1:7" ht="17.25" customHeight="1" x14ac:dyDescent="0.3">
      <c r="A16" s="474" t="s">
        <v>224</v>
      </c>
      <c r="B16" s="474"/>
      <c r="C16" s="177"/>
      <c r="D16" s="177"/>
      <c r="E16" s="177"/>
      <c r="F16" s="177"/>
      <c r="G16" s="177"/>
    </row>
    <row r="17" spans="1:7" ht="17.25" customHeight="1" thickBot="1" x14ac:dyDescent="0.35">
      <c r="A17" s="249"/>
      <c r="B17" s="177"/>
      <c r="C17" s="177"/>
      <c r="D17" s="177"/>
      <c r="E17" s="177"/>
      <c r="F17" s="177"/>
      <c r="G17" s="177"/>
    </row>
    <row r="18" spans="1:7" ht="30" customHeight="1" x14ac:dyDescent="0.3">
      <c r="A18" s="425">
        <v>1</v>
      </c>
      <c r="B18" s="426"/>
      <c r="C18" s="426"/>
      <c r="D18" s="426"/>
      <c r="E18" s="426"/>
      <c r="F18" s="426"/>
      <c r="G18" s="427"/>
    </row>
    <row r="19" spans="1:7" ht="30" customHeight="1" x14ac:dyDescent="0.3">
      <c r="A19" s="431">
        <v>2</v>
      </c>
      <c r="B19" s="432"/>
      <c r="C19" s="432"/>
      <c r="D19" s="432"/>
      <c r="E19" s="432"/>
      <c r="F19" s="432"/>
      <c r="G19" s="433"/>
    </row>
    <row r="20" spans="1:7" ht="30" customHeight="1" x14ac:dyDescent="0.3">
      <c r="A20" s="431">
        <v>3</v>
      </c>
      <c r="B20" s="432"/>
      <c r="C20" s="432"/>
      <c r="D20" s="432"/>
      <c r="E20" s="432"/>
      <c r="F20" s="432"/>
      <c r="G20" s="433"/>
    </row>
    <row r="21" spans="1:7" ht="30" customHeight="1" x14ac:dyDescent="0.3">
      <c r="A21" s="431">
        <v>4</v>
      </c>
      <c r="B21" s="432"/>
      <c r="C21" s="432"/>
      <c r="D21" s="432"/>
      <c r="E21" s="432"/>
      <c r="F21" s="432"/>
      <c r="G21" s="433"/>
    </row>
    <row r="22" spans="1:7" ht="30" customHeight="1" x14ac:dyDescent="0.3">
      <c r="A22" s="431">
        <v>5</v>
      </c>
      <c r="B22" s="432"/>
      <c r="C22" s="432"/>
      <c r="D22" s="432"/>
      <c r="E22" s="432"/>
      <c r="F22" s="432"/>
      <c r="G22" s="433"/>
    </row>
    <row r="23" spans="1:7" ht="30" customHeight="1" thickBot="1" x14ac:dyDescent="0.35">
      <c r="A23" s="428">
        <v>6</v>
      </c>
      <c r="B23" s="429"/>
      <c r="C23" s="429"/>
      <c r="D23" s="429"/>
      <c r="E23" s="429"/>
      <c r="F23" s="429"/>
      <c r="G23" s="430"/>
    </row>
    <row r="24" spans="1:7" ht="15" customHeight="1" x14ac:dyDescent="0.3">
      <c r="A24" s="325"/>
      <c r="B24" s="325"/>
      <c r="C24" s="325"/>
      <c r="D24" s="325"/>
      <c r="E24" s="325"/>
      <c r="F24" s="325"/>
      <c r="G24" s="325"/>
    </row>
    <row r="25" spans="1:7" ht="27.75" customHeight="1" x14ac:dyDescent="0.3">
      <c r="A25" s="177"/>
      <c r="B25" s="177"/>
      <c r="C25" s="177"/>
      <c r="D25" s="177"/>
      <c r="E25" s="177"/>
      <c r="F25" s="177"/>
      <c r="G25" s="177"/>
    </row>
    <row r="26" spans="1:7" ht="19.5" customHeight="1" thickBot="1" x14ac:dyDescent="0.35">
      <c r="A26" s="349"/>
      <c r="B26" s="349"/>
      <c r="C26" s="177"/>
      <c r="D26" s="177"/>
      <c r="E26" s="177"/>
      <c r="F26" s="177"/>
      <c r="G26" s="177"/>
    </row>
    <row r="27" spans="1:7" ht="19.5" customHeight="1" x14ac:dyDescent="0.3">
      <c r="A27" s="475" t="s">
        <v>306</v>
      </c>
      <c r="B27" s="475"/>
      <c r="C27" s="177"/>
      <c r="D27" s="177"/>
      <c r="E27" s="177"/>
      <c r="F27" s="177"/>
      <c r="G27" s="177"/>
    </row>
    <row r="28" spans="1:7" ht="16.5" customHeight="1" x14ac:dyDescent="0.3">
      <c r="A28" s="468" t="s">
        <v>305</v>
      </c>
      <c r="B28" s="468"/>
      <c r="C28" s="177"/>
      <c r="D28" s="177"/>
      <c r="E28" s="177"/>
      <c r="F28" s="177"/>
      <c r="G28" s="177"/>
    </row>
    <row r="29" spans="1:7" ht="18" customHeight="1" x14ac:dyDescent="0.3">
      <c r="A29" s="468" t="s">
        <v>304</v>
      </c>
      <c r="B29" s="468"/>
      <c r="C29" s="177"/>
      <c r="D29" s="177"/>
      <c r="E29" s="177"/>
      <c r="F29" s="177"/>
      <c r="G29" s="177"/>
    </row>
    <row r="30" spans="1:7" ht="18" customHeight="1" x14ac:dyDescent="0.3">
      <c r="A30" s="196"/>
      <c r="B30" s="196"/>
      <c r="C30" s="177"/>
      <c r="D30" s="177"/>
      <c r="E30" s="177"/>
      <c r="F30" s="177"/>
      <c r="G30" s="177"/>
    </row>
    <row r="31" spans="1:7" x14ac:dyDescent="0.3">
      <c r="A31" s="133" t="s">
        <v>267</v>
      </c>
      <c r="B31" s="177"/>
      <c r="C31" s="177"/>
      <c r="D31" s="177"/>
      <c r="E31" s="177"/>
      <c r="F31" s="177"/>
      <c r="G31" s="177"/>
    </row>
    <row r="32" spans="1:7" ht="6" customHeight="1" x14ac:dyDescent="0.3">
      <c r="A32" s="133"/>
      <c r="B32" s="177"/>
      <c r="C32" s="177"/>
      <c r="D32" s="177"/>
      <c r="E32" s="177"/>
      <c r="F32" s="177"/>
      <c r="G32" s="177"/>
    </row>
    <row r="33" spans="1:7" x14ac:dyDescent="0.3">
      <c r="A33" s="471" t="s">
        <v>268</v>
      </c>
      <c r="B33" s="471"/>
      <c r="C33" s="471"/>
      <c r="D33" s="471"/>
      <c r="E33" s="471"/>
      <c r="F33" s="340"/>
      <c r="G33" s="340"/>
    </row>
    <row r="34" spans="1:7" x14ac:dyDescent="0.3">
      <c r="A34" s="471" t="s">
        <v>294</v>
      </c>
      <c r="B34" s="471"/>
      <c r="C34" s="471"/>
      <c r="D34" s="471"/>
      <c r="E34" s="471"/>
      <c r="F34" s="471"/>
      <c r="G34" s="208"/>
    </row>
    <row r="35" spans="1:7" x14ac:dyDescent="0.3">
      <c r="A35" s="471" t="s">
        <v>269</v>
      </c>
      <c r="B35" s="471"/>
      <c r="C35" s="471"/>
      <c r="D35" s="471"/>
      <c r="E35" s="340"/>
      <c r="F35" s="340"/>
      <c r="G35" s="340"/>
    </row>
    <row r="36" spans="1:7" x14ac:dyDescent="0.3">
      <c r="A36" s="471" t="s">
        <v>270</v>
      </c>
      <c r="B36" s="471"/>
      <c r="C36" s="471"/>
      <c r="D36" s="471"/>
      <c r="E36" s="471"/>
      <c r="F36" s="471"/>
      <c r="G36" s="340"/>
    </row>
    <row r="37" spans="1:7" x14ac:dyDescent="0.3">
      <c r="A37" s="471" t="s">
        <v>271</v>
      </c>
      <c r="B37" s="471"/>
      <c r="C37" s="471"/>
      <c r="D37" s="471"/>
      <c r="E37" s="340"/>
      <c r="F37" s="340"/>
      <c r="G37" s="340"/>
    </row>
  </sheetData>
  <mergeCells count="28">
    <mergeCell ref="A37:D37"/>
    <mergeCell ref="A13:G13"/>
    <mergeCell ref="A7:C7"/>
    <mergeCell ref="A19:G19"/>
    <mergeCell ref="A15:G15"/>
    <mergeCell ref="A16:B16"/>
    <mergeCell ref="A20:G20"/>
    <mergeCell ref="A34:F34"/>
    <mergeCell ref="A33:E33"/>
    <mergeCell ref="A35:D35"/>
    <mergeCell ref="A36:F36"/>
    <mergeCell ref="A22:G22"/>
    <mergeCell ref="A21:G21"/>
    <mergeCell ref="A23:G23"/>
    <mergeCell ref="A27:B27"/>
    <mergeCell ref="A28:B28"/>
    <mergeCell ref="A29:B29"/>
    <mergeCell ref="A1:B1"/>
    <mergeCell ref="A2:G2"/>
    <mergeCell ref="A18:G18"/>
    <mergeCell ref="A3:G3"/>
    <mergeCell ref="A9:G9"/>
    <mergeCell ref="A12:G12"/>
    <mergeCell ref="A4:G4"/>
    <mergeCell ref="A5:G5"/>
    <mergeCell ref="A10:G10"/>
    <mergeCell ref="A11:G11"/>
    <mergeCell ref="A14:G14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workbookViewId="0"/>
  </sheetViews>
  <sheetFormatPr baseColWidth="10" defaultColWidth="8" defaultRowHeight="15.6" x14ac:dyDescent="0.3"/>
  <cols>
    <col min="1" max="1" width="5.8984375" customWidth="1"/>
    <col min="2" max="2" width="30.59765625" customWidth="1"/>
    <col min="3" max="3" width="17.8984375" customWidth="1"/>
    <col min="4" max="5" width="13.09765625" customWidth="1"/>
    <col min="6" max="6" width="14.09765625" customWidth="1"/>
    <col min="7" max="7" width="13.8984375" customWidth="1"/>
    <col min="8" max="8" width="14.19921875" customWidth="1"/>
    <col min="9" max="9" width="13.8984375" customWidth="1"/>
    <col min="10" max="10" width="15" customWidth="1"/>
    <col min="11" max="11" width="14.19921875" bestFit="1" customWidth="1"/>
    <col min="12" max="12" width="12.8984375" customWidth="1"/>
  </cols>
  <sheetData>
    <row r="1" spans="1:12" x14ac:dyDescent="0.3">
      <c r="B1" s="150"/>
      <c r="C1" s="150"/>
    </row>
    <row r="2" spans="1:12" x14ac:dyDescent="0.3">
      <c r="F2" s="151"/>
      <c r="G2" s="151"/>
      <c r="H2" s="162"/>
      <c r="I2" s="162"/>
      <c r="J2" s="162"/>
    </row>
    <row r="3" spans="1:12" ht="20.100000000000001" customHeight="1" x14ac:dyDescent="0.3">
      <c r="A3" s="142"/>
      <c r="B3" s="342" t="s">
        <v>283</v>
      </c>
      <c r="C3" s="167"/>
      <c r="D3" s="493" t="s">
        <v>30</v>
      </c>
      <c r="E3" s="494"/>
      <c r="F3" s="493" t="s">
        <v>37</v>
      </c>
      <c r="G3" s="494"/>
      <c r="H3" s="493" t="s">
        <v>293</v>
      </c>
      <c r="I3" s="494"/>
      <c r="J3" s="167" t="s">
        <v>209</v>
      </c>
      <c r="K3" s="167" t="s">
        <v>63</v>
      </c>
    </row>
    <row r="4" spans="1:12" ht="20.100000000000001" customHeight="1" x14ac:dyDescent="0.3">
      <c r="A4" s="142"/>
      <c r="B4" s="343" t="s">
        <v>284</v>
      </c>
      <c r="C4" s="168"/>
      <c r="D4" s="163" t="s">
        <v>291</v>
      </c>
      <c r="E4" s="163" t="s">
        <v>292</v>
      </c>
      <c r="F4" s="163" t="s">
        <v>291</v>
      </c>
      <c r="G4" s="163" t="s">
        <v>292</v>
      </c>
      <c r="H4" s="163" t="s">
        <v>291</v>
      </c>
      <c r="I4" s="163" t="s">
        <v>292</v>
      </c>
      <c r="J4" s="168"/>
      <c r="K4" s="168"/>
    </row>
    <row r="5" spans="1:12" ht="20.100000000000001" customHeight="1" thickBot="1" x14ac:dyDescent="0.35">
      <c r="A5" s="344"/>
      <c r="B5" s="343"/>
      <c r="C5" s="168"/>
      <c r="D5" s="297"/>
      <c r="E5" s="297"/>
      <c r="F5" s="159"/>
      <c r="G5" s="159"/>
      <c r="H5" s="159"/>
      <c r="I5" s="159"/>
      <c r="J5" s="169"/>
      <c r="K5" s="169"/>
    </row>
    <row r="6" spans="1:12" ht="15" customHeight="1" x14ac:dyDescent="0.3">
      <c r="A6" s="345"/>
      <c r="B6" s="481"/>
      <c r="C6" s="298" t="s">
        <v>253</v>
      </c>
      <c r="D6" s="299"/>
      <c r="E6" s="300"/>
      <c r="F6" s="296"/>
      <c r="G6" s="171"/>
      <c r="H6" s="172"/>
      <c r="I6" s="172"/>
      <c r="J6" s="313">
        <f t="shared" ref="J6:J40" si="0">SUM(D6:I6)</f>
        <v>0</v>
      </c>
      <c r="K6" s="476">
        <f>SUM(J6:J7)</f>
        <v>0</v>
      </c>
      <c r="L6" s="152"/>
    </row>
    <row r="7" spans="1:12" ht="15" customHeight="1" x14ac:dyDescent="0.3">
      <c r="A7" s="345"/>
      <c r="B7" s="482"/>
      <c r="C7" s="161" t="s">
        <v>258</v>
      </c>
      <c r="D7" s="170"/>
      <c r="E7" s="301"/>
      <c r="F7" s="296"/>
      <c r="G7" s="171"/>
      <c r="H7" s="172"/>
      <c r="I7" s="172"/>
      <c r="J7" s="313">
        <f t="shared" si="0"/>
        <v>0</v>
      </c>
      <c r="K7" s="477"/>
      <c r="L7" s="152"/>
    </row>
    <row r="8" spans="1:12" ht="15" customHeight="1" x14ac:dyDescent="0.3">
      <c r="A8" s="345"/>
      <c r="B8" s="481"/>
      <c r="C8" s="161" t="s">
        <v>253</v>
      </c>
      <c r="D8" s="170"/>
      <c r="E8" s="301"/>
      <c r="F8" s="296"/>
      <c r="G8" s="171"/>
      <c r="H8" s="172"/>
      <c r="I8" s="172"/>
      <c r="J8" s="313">
        <f t="shared" si="0"/>
        <v>0</v>
      </c>
      <c r="K8" s="476">
        <f>SUM(J8:J9)</f>
        <v>0</v>
      </c>
      <c r="L8" s="152"/>
    </row>
    <row r="9" spans="1:12" ht="15" customHeight="1" x14ac:dyDescent="0.3">
      <c r="A9" s="345"/>
      <c r="B9" s="482"/>
      <c r="C9" s="161" t="s">
        <v>258</v>
      </c>
      <c r="D9" s="170"/>
      <c r="E9" s="301"/>
      <c r="F9" s="296"/>
      <c r="G9" s="171"/>
      <c r="H9" s="172"/>
      <c r="I9" s="172"/>
      <c r="J9" s="313">
        <f t="shared" si="0"/>
        <v>0</v>
      </c>
      <c r="K9" s="477"/>
      <c r="L9" s="152"/>
    </row>
    <row r="10" spans="1:12" ht="15" customHeight="1" x14ac:dyDescent="0.3">
      <c r="A10" s="345"/>
      <c r="B10" s="481"/>
      <c r="C10" s="161" t="s">
        <v>253</v>
      </c>
      <c r="D10" s="170"/>
      <c r="E10" s="301"/>
      <c r="F10" s="296"/>
      <c r="G10" s="171"/>
      <c r="H10" s="172"/>
      <c r="I10" s="172"/>
      <c r="J10" s="313">
        <f t="shared" si="0"/>
        <v>0</v>
      </c>
      <c r="K10" s="476">
        <f>SUM(J10:J11)</f>
        <v>0</v>
      </c>
      <c r="L10" s="152"/>
    </row>
    <row r="11" spans="1:12" ht="15" customHeight="1" x14ac:dyDescent="0.3">
      <c r="A11" s="345"/>
      <c r="B11" s="482"/>
      <c r="C11" s="161" t="s">
        <v>258</v>
      </c>
      <c r="D11" s="170"/>
      <c r="E11" s="301"/>
      <c r="F11" s="296"/>
      <c r="G11" s="171"/>
      <c r="H11" s="172"/>
      <c r="I11" s="172"/>
      <c r="J11" s="313">
        <f t="shared" si="0"/>
        <v>0</v>
      </c>
      <c r="K11" s="477"/>
      <c r="L11" s="152"/>
    </row>
    <row r="12" spans="1:12" ht="15" customHeight="1" x14ac:dyDescent="0.3">
      <c r="A12" s="345"/>
      <c r="B12" s="481"/>
      <c r="C12" s="161" t="s">
        <v>253</v>
      </c>
      <c r="D12" s="170"/>
      <c r="E12" s="301"/>
      <c r="F12" s="296"/>
      <c r="G12" s="171"/>
      <c r="H12" s="172"/>
      <c r="I12" s="172"/>
      <c r="J12" s="313">
        <f t="shared" si="0"/>
        <v>0</v>
      </c>
      <c r="K12" s="476">
        <f>SUM(J12:J13)</f>
        <v>0</v>
      </c>
      <c r="L12" s="152"/>
    </row>
    <row r="13" spans="1:12" ht="15" customHeight="1" x14ac:dyDescent="0.3">
      <c r="A13" s="345"/>
      <c r="B13" s="482"/>
      <c r="C13" s="161" t="s">
        <v>258</v>
      </c>
      <c r="D13" s="170"/>
      <c r="E13" s="301"/>
      <c r="F13" s="296"/>
      <c r="G13" s="171"/>
      <c r="H13" s="172"/>
      <c r="I13" s="172"/>
      <c r="J13" s="313">
        <f t="shared" si="0"/>
        <v>0</v>
      </c>
      <c r="K13" s="477"/>
      <c r="L13" s="152"/>
    </row>
    <row r="14" spans="1:12" ht="15" customHeight="1" x14ac:dyDescent="0.3">
      <c r="A14" s="345"/>
      <c r="B14" s="481"/>
      <c r="C14" s="161" t="s">
        <v>253</v>
      </c>
      <c r="D14" s="170"/>
      <c r="E14" s="301"/>
      <c r="F14" s="296"/>
      <c r="G14" s="171"/>
      <c r="H14" s="172"/>
      <c r="I14" s="172"/>
      <c r="J14" s="313">
        <f t="shared" si="0"/>
        <v>0</v>
      </c>
      <c r="K14" s="476">
        <f>SUM(J14:J15)</f>
        <v>0</v>
      </c>
      <c r="L14" s="152"/>
    </row>
    <row r="15" spans="1:12" ht="15" customHeight="1" x14ac:dyDescent="0.3">
      <c r="A15" s="345"/>
      <c r="B15" s="482"/>
      <c r="C15" s="161" t="s">
        <v>258</v>
      </c>
      <c r="D15" s="170"/>
      <c r="E15" s="301"/>
      <c r="F15" s="296"/>
      <c r="G15" s="171"/>
      <c r="H15" s="172"/>
      <c r="I15" s="172"/>
      <c r="J15" s="313">
        <f t="shared" si="0"/>
        <v>0</v>
      </c>
      <c r="K15" s="477"/>
      <c r="L15" s="152"/>
    </row>
    <row r="16" spans="1:12" ht="15" customHeight="1" x14ac:dyDescent="0.3">
      <c r="A16" s="345"/>
      <c r="B16" s="481"/>
      <c r="C16" s="161" t="s">
        <v>253</v>
      </c>
      <c r="D16" s="170"/>
      <c r="E16" s="301"/>
      <c r="F16" s="296"/>
      <c r="G16" s="171"/>
      <c r="H16" s="172"/>
      <c r="I16" s="172"/>
      <c r="J16" s="313">
        <f t="shared" si="0"/>
        <v>0</v>
      </c>
      <c r="K16" s="476">
        <f>SUM(J16:J17)</f>
        <v>0</v>
      </c>
      <c r="L16" s="152"/>
    </row>
    <row r="17" spans="1:12" ht="15" customHeight="1" x14ac:dyDescent="0.3">
      <c r="A17" s="345"/>
      <c r="B17" s="482"/>
      <c r="C17" s="161" t="s">
        <v>258</v>
      </c>
      <c r="D17" s="170"/>
      <c r="E17" s="301"/>
      <c r="F17" s="296"/>
      <c r="G17" s="171"/>
      <c r="H17" s="172"/>
      <c r="I17" s="172"/>
      <c r="J17" s="313">
        <f t="shared" si="0"/>
        <v>0</v>
      </c>
      <c r="K17" s="477"/>
      <c r="L17" s="152"/>
    </row>
    <row r="18" spans="1:12" ht="15" customHeight="1" x14ac:dyDescent="0.3">
      <c r="A18" s="345"/>
      <c r="B18" s="481"/>
      <c r="C18" s="161" t="s">
        <v>253</v>
      </c>
      <c r="D18" s="170"/>
      <c r="E18" s="301"/>
      <c r="F18" s="296"/>
      <c r="G18" s="171"/>
      <c r="H18" s="172"/>
      <c r="I18" s="172"/>
      <c r="J18" s="313">
        <f t="shared" si="0"/>
        <v>0</v>
      </c>
      <c r="K18" s="476">
        <f>SUM(J18:J19)</f>
        <v>0</v>
      </c>
      <c r="L18" s="152"/>
    </row>
    <row r="19" spans="1:12" ht="15" customHeight="1" x14ac:dyDescent="0.3">
      <c r="A19" s="345"/>
      <c r="B19" s="482"/>
      <c r="C19" s="161" t="s">
        <v>258</v>
      </c>
      <c r="D19" s="170"/>
      <c r="E19" s="301"/>
      <c r="F19" s="296"/>
      <c r="G19" s="171"/>
      <c r="H19" s="172"/>
      <c r="I19" s="172"/>
      <c r="J19" s="313">
        <f t="shared" si="0"/>
        <v>0</v>
      </c>
      <c r="K19" s="477"/>
      <c r="L19" s="152"/>
    </row>
    <row r="20" spans="1:12" ht="15" customHeight="1" x14ac:dyDescent="0.3">
      <c r="A20" s="345"/>
      <c r="B20" s="481"/>
      <c r="C20" s="161" t="s">
        <v>253</v>
      </c>
      <c r="D20" s="170"/>
      <c r="E20" s="301"/>
      <c r="F20" s="296"/>
      <c r="G20" s="171"/>
      <c r="H20" s="172"/>
      <c r="I20" s="172"/>
      <c r="J20" s="313">
        <f t="shared" si="0"/>
        <v>0</v>
      </c>
      <c r="K20" s="476">
        <f>SUM(J20:J21)</f>
        <v>0</v>
      </c>
      <c r="L20" s="152"/>
    </row>
    <row r="21" spans="1:12" ht="15" customHeight="1" x14ac:dyDescent="0.3">
      <c r="A21" s="345"/>
      <c r="B21" s="482"/>
      <c r="C21" s="161" t="s">
        <v>258</v>
      </c>
      <c r="D21" s="170"/>
      <c r="E21" s="301"/>
      <c r="F21" s="296"/>
      <c r="G21" s="171"/>
      <c r="H21" s="172"/>
      <c r="I21" s="172"/>
      <c r="J21" s="313">
        <f t="shared" si="0"/>
        <v>0</v>
      </c>
      <c r="K21" s="477"/>
      <c r="L21" s="152"/>
    </row>
    <row r="22" spans="1:12" ht="15" customHeight="1" x14ac:dyDescent="0.3">
      <c r="A22" s="345"/>
      <c r="B22" s="481"/>
      <c r="C22" s="161" t="s">
        <v>253</v>
      </c>
      <c r="D22" s="170"/>
      <c r="E22" s="301"/>
      <c r="F22" s="296"/>
      <c r="G22" s="171"/>
      <c r="H22" s="172"/>
      <c r="I22" s="172"/>
      <c r="J22" s="313">
        <f t="shared" si="0"/>
        <v>0</v>
      </c>
      <c r="K22" s="476">
        <f>SUM(J22:J23)</f>
        <v>0</v>
      </c>
      <c r="L22" s="152"/>
    </row>
    <row r="23" spans="1:12" ht="15" customHeight="1" thickBot="1" x14ac:dyDescent="0.35">
      <c r="A23" s="345"/>
      <c r="B23" s="492"/>
      <c r="C23" s="302" t="s">
        <v>258</v>
      </c>
      <c r="D23" s="303"/>
      <c r="E23" s="304"/>
      <c r="F23" s="308"/>
      <c r="G23" s="309"/>
      <c r="H23" s="172"/>
      <c r="I23" s="172"/>
      <c r="J23" s="313">
        <f t="shared" si="0"/>
        <v>0</v>
      </c>
      <c r="K23" s="477"/>
      <c r="L23" s="152"/>
    </row>
    <row r="24" spans="1:12" ht="15" customHeight="1" x14ac:dyDescent="0.3">
      <c r="A24" s="345"/>
      <c r="B24" s="483"/>
      <c r="C24" s="298" t="s">
        <v>253</v>
      </c>
      <c r="D24" s="299"/>
      <c r="E24" s="299"/>
      <c r="F24" s="308"/>
      <c r="G24" s="311"/>
      <c r="H24" s="305"/>
      <c r="I24" s="172"/>
      <c r="J24" s="313">
        <f t="shared" si="0"/>
        <v>0</v>
      </c>
      <c r="K24" s="476">
        <f>SUM(J24:J25)</f>
        <v>0</v>
      </c>
      <c r="L24" s="152"/>
    </row>
    <row r="25" spans="1:12" ht="15" customHeight="1" x14ac:dyDescent="0.3">
      <c r="A25" s="345"/>
      <c r="B25" s="482"/>
      <c r="C25" s="161" t="s">
        <v>258</v>
      </c>
      <c r="D25" s="170"/>
      <c r="E25" s="170"/>
      <c r="F25" s="296"/>
      <c r="G25" s="171"/>
      <c r="H25" s="305"/>
      <c r="I25" s="172"/>
      <c r="J25" s="313">
        <f t="shared" si="0"/>
        <v>0</v>
      </c>
      <c r="K25" s="477"/>
      <c r="L25" s="152"/>
    </row>
    <row r="26" spans="1:12" ht="15" customHeight="1" x14ac:dyDescent="0.3">
      <c r="A26" s="345"/>
      <c r="B26" s="481"/>
      <c r="C26" s="161" t="s">
        <v>253</v>
      </c>
      <c r="D26" s="170"/>
      <c r="E26" s="170"/>
      <c r="F26" s="296"/>
      <c r="G26" s="171"/>
      <c r="H26" s="305"/>
      <c r="I26" s="172"/>
      <c r="J26" s="313">
        <f t="shared" si="0"/>
        <v>0</v>
      </c>
      <c r="K26" s="476">
        <f>SUM(J26:J27)</f>
        <v>0</v>
      </c>
      <c r="L26" s="152"/>
    </row>
    <row r="27" spans="1:12" ht="15" customHeight="1" x14ac:dyDescent="0.3">
      <c r="A27" s="345"/>
      <c r="B27" s="482"/>
      <c r="C27" s="161" t="s">
        <v>258</v>
      </c>
      <c r="D27" s="170"/>
      <c r="E27" s="170"/>
      <c r="F27" s="296"/>
      <c r="G27" s="171"/>
      <c r="H27" s="305"/>
      <c r="I27" s="172"/>
      <c r="J27" s="313">
        <f t="shared" si="0"/>
        <v>0</v>
      </c>
      <c r="K27" s="477"/>
      <c r="L27" s="152"/>
    </row>
    <row r="28" spans="1:12" ht="15" customHeight="1" x14ac:dyDescent="0.3">
      <c r="A28" s="345"/>
      <c r="B28" s="481"/>
      <c r="C28" s="161" t="s">
        <v>253</v>
      </c>
      <c r="D28" s="170"/>
      <c r="E28" s="170"/>
      <c r="F28" s="296"/>
      <c r="G28" s="171"/>
      <c r="H28" s="305"/>
      <c r="I28" s="172"/>
      <c r="J28" s="313">
        <f t="shared" si="0"/>
        <v>0</v>
      </c>
      <c r="K28" s="476">
        <f>SUM(J28:J29)</f>
        <v>0</v>
      </c>
      <c r="L28" s="152"/>
    </row>
    <row r="29" spans="1:12" ht="15" customHeight="1" x14ac:dyDescent="0.3">
      <c r="A29" s="345"/>
      <c r="B29" s="482"/>
      <c r="C29" s="161" t="s">
        <v>258</v>
      </c>
      <c r="D29" s="170"/>
      <c r="E29" s="170"/>
      <c r="F29" s="308"/>
      <c r="G29" s="309"/>
      <c r="H29" s="305"/>
      <c r="I29" s="172"/>
      <c r="J29" s="313">
        <f t="shared" si="0"/>
        <v>0</v>
      </c>
      <c r="K29" s="477"/>
      <c r="L29" s="152"/>
    </row>
    <row r="30" spans="1:12" ht="15" customHeight="1" x14ac:dyDescent="0.3">
      <c r="A30" s="345"/>
      <c r="B30" s="481"/>
      <c r="C30" s="161" t="s">
        <v>253</v>
      </c>
      <c r="D30" s="170"/>
      <c r="E30" s="170"/>
      <c r="F30" s="296"/>
      <c r="G30" s="171"/>
      <c r="H30" s="305"/>
      <c r="I30" s="172"/>
      <c r="J30" s="313">
        <f t="shared" si="0"/>
        <v>0</v>
      </c>
      <c r="K30" s="476">
        <f>SUM(J30:J31)</f>
        <v>0</v>
      </c>
      <c r="L30" s="152"/>
    </row>
    <row r="31" spans="1:12" ht="16.2" thickBot="1" x14ac:dyDescent="0.35">
      <c r="A31" s="345"/>
      <c r="B31" s="482"/>
      <c r="C31" s="306" t="s">
        <v>258</v>
      </c>
      <c r="D31" s="289"/>
      <c r="E31" s="289"/>
      <c r="F31" s="308"/>
      <c r="G31" s="309"/>
      <c r="H31" s="315"/>
      <c r="I31" s="316"/>
      <c r="J31" s="313">
        <f t="shared" si="0"/>
        <v>0</v>
      </c>
      <c r="K31" s="477"/>
      <c r="L31" s="152"/>
    </row>
    <row r="32" spans="1:12" ht="15" customHeight="1" x14ac:dyDescent="0.3">
      <c r="A32" s="345"/>
      <c r="B32" s="480"/>
      <c r="C32" s="298" t="s">
        <v>253</v>
      </c>
      <c r="D32" s="299"/>
      <c r="E32" s="299"/>
      <c r="F32" s="310"/>
      <c r="G32" s="310"/>
      <c r="H32" s="317"/>
      <c r="I32" s="318"/>
      <c r="J32" s="314">
        <f t="shared" si="0"/>
        <v>0</v>
      </c>
      <c r="K32" s="476">
        <f>SUM(J32:J33)</f>
        <v>0</v>
      </c>
      <c r="L32" s="152"/>
    </row>
    <row r="33" spans="1:12" ht="15" customHeight="1" x14ac:dyDescent="0.3">
      <c r="A33" s="345"/>
      <c r="B33" s="479"/>
      <c r="C33" s="161" t="s">
        <v>258</v>
      </c>
      <c r="D33" s="170"/>
      <c r="E33" s="170"/>
      <c r="F33" s="171"/>
      <c r="G33" s="171"/>
      <c r="H33" s="172"/>
      <c r="I33" s="319"/>
      <c r="J33" s="314">
        <f t="shared" si="0"/>
        <v>0</v>
      </c>
      <c r="K33" s="477"/>
      <c r="L33" s="152"/>
    </row>
    <row r="34" spans="1:12" ht="15" customHeight="1" x14ac:dyDescent="0.3">
      <c r="A34" s="345"/>
      <c r="B34" s="478"/>
      <c r="C34" s="161" t="s">
        <v>253</v>
      </c>
      <c r="D34" s="170"/>
      <c r="E34" s="170"/>
      <c r="F34" s="171"/>
      <c r="G34" s="171"/>
      <c r="H34" s="172"/>
      <c r="I34" s="319"/>
      <c r="J34" s="314">
        <f t="shared" si="0"/>
        <v>0</v>
      </c>
      <c r="K34" s="476">
        <f>SUM(J34:J35)</f>
        <v>0</v>
      </c>
      <c r="L34" s="152"/>
    </row>
    <row r="35" spans="1:12" ht="15" customHeight="1" x14ac:dyDescent="0.3">
      <c r="A35" s="345"/>
      <c r="B35" s="479"/>
      <c r="C35" s="161" t="s">
        <v>258</v>
      </c>
      <c r="D35" s="170"/>
      <c r="E35" s="170"/>
      <c r="F35" s="171"/>
      <c r="G35" s="171"/>
      <c r="H35" s="172"/>
      <c r="I35" s="319"/>
      <c r="J35" s="314">
        <f t="shared" si="0"/>
        <v>0</v>
      </c>
      <c r="K35" s="477"/>
      <c r="L35" s="152"/>
    </row>
    <row r="36" spans="1:12" ht="15" customHeight="1" x14ac:dyDescent="0.3">
      <c r="A36" s="345"/>
      <c r="B36" s="478"/>
      <c r="C36" s="161" t="s">
        <v>253</v>
      </c>
      <c r="D36" s="170"/>
      <c r="E36" s="170"/>
      <c r="F36" s="171"/>
      <c r="G36" s="171"/>
      <c r="H36" s="172"/>
      <c r="I36" s="319"/>
      <c r="J36" s="314">
        <f t="shared" si="0"/>
        <v>0</v>
      </c>
      <c r="K36" s="476">
        <f>SUM(J36:J37)</f>
        <v>0</v>
      </c>
      <c r="L36" s="152"/>
    </row>
    <row r="37" spans="1:12" ht="15" customHeight="1" thickBot="1" x14ac:dyDescent="0.35">
      <c r="A37" s="345"/>
      <c r="B37" s="480"/>
      <c r="C37" s="306" t="s">
        <v>258</v>
      </c>
      <c r="D37" s="303"/>
      <c r="E37" s="303"/>
      <c r="F37" s="312"/>
      <c r="G37" s="312"/>
      <c r="H37" s="320"/>
      <c r="I37" s="321"/>
      <c r="J37" s="314">
        <f t="shared" si="0"/>
        <v>0</v>
      </c>
      <c r="K37" s="477"/>
      <c r="L37" s="152"/>
    </row>
    <row r="38" spans="1:12" x14ac:dyDescent="0.3">
      <c r="A38" s="346"/>
      <c r="B38" s="490" t="s">
        <v>261</v>
      </c>
      <c r="C38" s="491"/>
      <c r="D38" s="164">
        <f>D6+D8+D10+D12+D14+D16+D18+D20+D22</f>
        <v>0</v>
      </c>
      <c r="E38" s="164">
        <f>E22</f>
        <v>0</v>
      </c>
      <c r="F38" s="164">
        <f>F24+F26+F28+F30</f>
        <v>0</v>
      </c>
      <c r="G38" s="164">
        <f>G30</f>
        <v>0</v>
      </c>
      <c r="H38" s="164">
        <v>0</v>
      </c>
      <c r="I38" s="164">
        <v>0</v>
      </c>
      <c r="J38" s="154">
        <f t="shared" si="0"/>
        <v>0</v>
      </c>
      <c r="K38" s="488"/>
      <c r="L38" s="140"/>
    </row>
    <row r="39" spans="1:12" x14ac:dyDescent="0.3">
      <c r="B39" s="484" t="s">
        <v>258</v>
      </c>
      <c r="C39" s="485"/>
      <c r="D39" s="164">
        <f>D7+D9+D11+D13+D15+D17+D19+D21+D23</f>
        <v>0</v>
      </c>
      <c r="E39" s="164">
        <f>E23</f>
        <v>0</v>
      </c>
      <c r="F39" s="164">
        <f>F25+F27+F29+F31</f>
        <v>0</v>
      </c>
      <c r="G39" s="164">
        <f>G31</f>
        <v>0</v>
      </c>
      <c r="H39" s="164">
        <v>0</v>
      </c>
      <c r="I39" s="164">
        <v>0</v>
      </c>
      <c r="J39" s="154">
        <f t="shared" si="0"/>
        <v>0</v>
      </c>
      <c r="K39" s="489"/>
      <c r="L39" s="140"/>
    </row>
    <row r="40" spans="1:12" x14ac:dyDescent="0.3">
      <c r="A40" s="155"/>
      <c r="B40" s="486" t="s">
        <v>260</v>
      </c>
      <c r="C40" s="487"/>
      <c r="D40" s="166">
        <f t="shared" ref="D40:I40" si="1">SUM(D38:D39)</f>
        <v>0</v>
      </c>
      <c r="E40" s="166">
        <f t="shared" si="1"/>
        <v>0</v>
      </c>
      <c r="F40" s="166">
        <f t="shared" si="1"/>
        <v>0</v>
      </c>
      <c r="G40" s="166">
        <f t="shared" si="1"/>
        <v>0</v>
      </c>
      <c r="H40" s="166">
        <f t="shared" si="1"/>
        <v>0</v>
      </c>
      <c r="I40" s="166">
        <f t="shared" si="1"/>
        <v>0</v>
      </c>
      <c r="J40" s="154">
        <f t="shared" si="0"/>
        <v>0</v>
      </c>
      <c r="K40" s="156">
        <f>SUM(K6:K37)</f>
        <v>0</v>
      </c>
    </row>
    <row r="42" spans="1:12" x14ac:dyDescent="0.3">
      <c r="C42" s="158"/>
      <c r="D42" s="92"/>
      <c r="E42" s="92"/>
      <c r="F42" s="92"/>
      <c r="G42" s="92"/>
      <c r="H42" s="92"/>
      <c r="I42" s="92"/>
      <c r="J42" s="92"/>
      <c r="K42" s="152"/>
    </row>
    <row r="43" spans="1:12" x14ac:dyDescent="0.3">
      <c r="C43" s="158"/>
      <c r="D43" s="92"/>
      <c r="E43" s="92"/>
      <c r="F43" s="165"/>
      <c r="G43" s="165"/>
      <c r="H43" s="165"/>
      <c r="I43" s="165"/>
      <c r="J43" s="165"/>
      <c r="K43" s="157"/>
    </row>
    <row r="44" spans="1:12" ht="15.75" customHeight="1" x14ac:dyDescent="0.3">
      <c r="C44" s="158"/>
      <c r="D44" s="92"/>
      <c r="E44" s="92"/>
      <c r="F44" s="92"/>
      <c r="G44" s="92"/>
      <c r="H44" s="92"/>
      <c r="I44" s="92"/>
      <c r="J44" s="92"/>
      <c r="K44" s="155"/>
    </row>
    <row r="45" spans="1:12" ht="15.75" customHeight="1" x14ac:dyDescent="0.3">
      <c r="C45" s="158"/>
      <c r="D45" s="92"/>
      <c r="E45" s="92"/>
      <c r="F45" s="92"/>
      <c r="G45" s="92"/>
      <c r="H45" s="92"/>
      <c r="I45" s="92"/>
      <c r="J45" s="92"/>
      <c r="K45" s="155"/>
    </row>
    <row r="46" spans="1:12" x14ac:dyDescent="0.3">
      <c r="C46" s="158"/>
      <c r="D46" s="173"/>
      <c r="E46" s="173"/>
      <c r="F46" s="173"/>
      <c r="G46" s="173"/>
      <c r="H46" s="173"/>
      <c r="I46" s="173"/>
      <c r="J46" s="173"/>
      <c r="K46" s="294"/>
      <c r="L46" s="142"/>
    </row>
    <row r="47" spans="1:12" x14ac:dyDescent="0.3">
      <c r="C47" s="158"/>
      <c r="D47" s="173"/>
      <c r="E47" s="173"/>
      <c r="F47" s="173"/>
      <c r="G47" s="173"/>
      <c r="H47" s="173"/>
      <c r="I47" s="173"/>
      <c r="J47" s="173"/>
      <c r="K47" s="294"/>
      <c r="L47" s="142"/>
    </row>
    <row r="48" spans="1:12" x14ac:dyDescent="0.3">
      <c r="D48" s="173"/>
      <c r="E48" s="173"/>
      <c r="F48" s="173"/>
      <c r="G48" s="173"/>
      <c r="H48" s="173"/>
      <c r="I48" s="173"/>
      <c r="J48" s="173"/>
      <c r="K48" s="294"/>
      <c r="L48" s="142"/>
    </row>
    <row r="49" spans="4:12" x14ac:dyDescent="0.3">
      <c r="D49" s="173"/>
      <c r="E49" s="173"/>
      <c r="F49" s="173"/>
      <c r="G49" s="173"/>
      <c r="H49" s="173"/>
      <c r="I49" s="173"/>
      <c r="J49" s="173"/>
      <c r="K49" s="294"/>
      <c r="L49" s="142"/>
    </row>
    <row r="50" spans="4:12" ht="15.75" customHeight="1" x14ac:dyDescent="0.3">
      <c r="D50" s="173"/>
      <c r="E50" s="173"/>
      <c r="F50" s="173"/>
      <c r="G50" s="173"/>
      <c r="H50" s="173"/>
      <c r="I50" s="173"/>
      <c r="J50" s="173"/>
      <c r="K50" s="294"/>
      <c r="L50" s="142"/>
    </row>
    <row r="51" spans="4:12" ht="15.75" customHeight="1" x14ac:dyDescent="0.3">
      <c r="D51" s="173"/>
      <c r="E51" s="173"/>
      <c r="F51" s="173"/>
      <c r="G51" s="173"/>
      <c r="H51" s="173"/>
      <c r="I51" s="173"/>
      <c r="J51" s="173"/>
      <c r="K51" s="294"/>
      <c r="L51" s="142"/>
    </row>
    <row r="52" spans="4:12" ht="15.75" customHeight="1" x14ac:dyDescent="0.3">
      <c r="D52" s="295"/>
      <c r="E52" s="295"/>
      <c r="F52" s="295"/>
      <c r="G52" s="295"/>
      <c r="H52" s="295"/>
      <c r="I52" s="295"/>
      <c r="J52" s="295"/>
      <c r="K52" s="294"/>
      <c r="L52" s="142"/>
    </row>
    <row r="53" spans="4:12" ht="15.75" customHeight="1" x14ac:dyDescent="0.3">
      <c r="D53" s="142"/>
      <c r="E53" s="142"/>
      <c r="F53" s="142"/>
      <c r="G53" s="142"/>
      <c r="H53" s="142"/>
      <c r="I53" s="142"/>
      <c r="J53" s="142"/>
      <c r="K53" s="142"/>
      <c r="L53" s="142"/>
    </row>
    <row r="54" spans="4:12" ht="15.75" customHeight="1" x14ac:dyDescent="0.3"/>
    <row r="55" spans="4:12" ht="15.75" customHeight="1" x14ac:dyDescent="0.3"/>
    <row r="56" spans="4:12" ht="15.75" customHeight="1" x14ac:dyDescent="0.3"/>
    <row r="57" spans="4:12" ht="15.75" customHeight="1" x14ac:dyDescent="0.3"/>
    <row r="58" spans="4:12" ht="15.75" customHeight="1" x14ac:dyDescent="0.3"/>
    <row r="59" spans="4:12" ht="15.75" customHeight="1" x14ac:dyDescent="0.3"/>
    <row r="60" spans="4:12" ht="15.75" customHeight="1" x14ac:dyDescent="0.3"/>
    <row r="61" spans="4:12" ht="15.75" customHeight="1" x14ac:dyDescent="0.3"/>
    <row r="62" spans="4:12" ht="15.75" customHeight="1" x14ac:dyDescent="0.3"/>
    <row r="63" spans="4:12" ht="15.75" customHeight="1" x14ac:dyDescent="0.3"/>
    <row r="64" spans="4:12" ht="15.75" customHeight="1" x14ac:dyDescent="0.3"/>
    <row r="65" ht="15.75" customHeight="1" x14ac:dyDescent="0.3"/>
    <row r="66" ht="15" customHeight="1" x14ac:dyDescent="0.3"/>
    <row r="68" ht="15" customHeight="1" x14ac:dyDescent="0.3"/>
    <row r="74" ht="15" customHeight="1" x14ac:dyDescent="0.3"/>
    <row r="80" ht="15" customHeight="1" x14ac:dyDescent="0.3"/>
    <row r="84" ht="15" customHeight="1" x14ac:dyDescent="0.3"/>
    <row r="86" ht="15" customHeight="1" x14ac:dyDescent="0.3"/>
    <row r="88" ht="15" customHeight="1" x14ac:dyDescent="0.3"/>
    <row r="90" ht="15" customHeight="1" x14ac:dyDescent="0.3"/>
  </sheetData>
  <mergeCells count="39">
    <mergeCell ref="D3:E3"/>
    <mergeCell ref="F3:G3"/>
    <mergeCell ref="H3:I3"/>
    <mergeCell ref="B6:B7"/>
    <mergeCell ref="K6:K7"/>
    <mergeCell ref="B8:B9"/>
    <mergeCell ref="K8:K9"/>
    <mergeCell ref="B22:B23"/>
    <mergeCell ref="K22:K23"/>
    <mergeCell ref="B10:B11"/>
    <mergeCell ref="K10:K11"/>
    <mergeCell ref="B12:B13"/>
    <mergeCell ref="K12:K13"/>
    <mergeCell ref="B14:B15"/>
    <mergeCell ref="K14:K15"/>
    <mergeCell ref="B16:B17"/>
    <mergeCell ref="K16:K17"/>
    <mergeCell ref="B18:B19"/>
    <mergeCell ref="K18:K19"/>
    <mergeCell ref="B20:B21"/>
    <mergeCell ref="K20:K21"/>
    <mergeCell ref="B39:C39"/>
    <mergeCell ref="B40:C40"/>
    <mergeCell ref="K38:K39"/>
    <mergeCell ref="B36:B37"/>
    <mergeCell ref="K36:K37"/>
    <mergeCell ref="B38:C38"/>
    <mergeCell ref="B24:B25"/>
    <mergeCell ref="K24:K25"/>
    <mergeCell ref="B26:B27"/>
    <mergeCell ref="K26:K27"/>
    <mergeCell ref="B28:B29"/>
    <mergeCell ref="K34:K35"/>
    <mergeCell ref="B34:B35"/>
    <mergeCell ref="K28:K29"/>
    <mergeCell ref="B32:B33"/>
    <mergeCell ref="K32:K33"/>
    <mergeCell ref="B30:B31"/>
    <mergeCell ref="K30:K31"/>
  </mergeCells>
  <pageMargins left="0.7" right="0.7" top="0.75" bottom="0.75" header="0.3" footer="0.3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workbookViewId="0">
      <selection activeCell="B8" sqref="B8:B9"/>
    </sheetView>
  </sheetViews>
  <sheetFormatPr baseColWidth="10" defaultColWidth="8" defaultRowHeight="15.6" x14ac:dyDescent="0.3"/>
  <cols>
    <col min="1" max="1" width="5.8984375" customWidth="1"/>
    <col min="2" max="2" width="30.59765625" customWidth="1"/>
    <col min="3" max="3" width="17.8984375" customWidth="1"/>
    <col min="4" max="5" width="13.09765625" customWidth="1"/>
    <col min="6" max="6" width="14.09765625" customWidth="1"/>
    <col min="7" max="7" width="13.8984375" customWidth="1"/>
    <col min="8" max="8" width="14.19921875" customWidth="1"/>
    <col min="9" max="9" width="13.8984375" customWidth="1"/>
    <col min="10" max="10" width="15" customWidth="1"/>
    <col min="11" max="11" width="14.19921875" bestFit="1" customWidth="1"/>
    <col min="12" max="12" width="12.8984375" customWidth="1"/>
  </cols>
  <sheetData>
    <row r="1" spans="1:12" x14ac:dyDescent="0.3">
      <c r="A1" s="142"/>
      <c r="B1" s="150"/>
      <c r="C1" s="150"/>
    </row>
    <row r="2" spans="1:12" x14ac:dyDescent="0.3">
      <c r="A2" s="142"/>
      <c r="F2" s="151"/>
      <c r="G2" s="151"/>
      <c r="H2" s="285"/>
      <c r="I2" s="285"/>
      <c r="J2" s="285"/>
    </row>
    <row r="3" spans="1:12" ht="20.100000000000001" customHeight="1" x14ac:dyDescent="0.3">
      <c r="A3" s="142"/>
      <c r="B3" s="167" t="s">
        <v>206</v>
      </c>
      <c r="C3" s="167"/>
      <c r="D3" s="493" t="s">
        <v>30</v>
      </c>
      <c r="E3" s="494"/>
      <c r="F3" s="493" t="s">
        <v>37</v>
      </c>
      <c r="G3" s="494"/>
      <c r="H3" s="493" t="s">
        <v>38</v>
      </c>
      <c r="I3" s="494"/>
      <c r="J3" s="167" t="s">
        <v>209</v>
      </c>
      <c r="K3" s="167" t="s">
        <v>63</v>
      </c>
    </row>
    <row r="4" spans="1:12" ht="20.100000000000001" customHeight="1" x14ac:dyDescent="0.3">
      <c r="A4" s="142"/>
      <c r="B4" s="168"/>
      <c r="C4" s="168"/>
      <c r="D4" s="163" t="s">
        <v>291</v>
      </c>
      <c r="E4" s="163" t="s">
        <v>292</v>
      </c>
      <c r="F4" s="163" t="s">
        <v>291</v>
      </c>
      <c r="G4" s="163" t="s">
        <v>292</v>
      </c>
      <c r="H4" s="163" t="s">
        <v>291</v>
      </c>
      <c r="I4" s="163" t="s">
        <v>292</v>
      </c>
      <c r="J4" s="168"/>
      <c r="K4" s="168"/>
    </row>
    <row r="5" spans="1:12" ht="20.100000000000001" customHeight="1" thickBot="1" x14ac:dyDescent="0.35">
      <c r="A5" s="344"/>
      <c r="B5" s="169"/>
      <c r="C5" s="168"/>
      <c r="D5" s="297"/>
      <c r="E5" s="159"/>
      <c r="F5" s="159"/>
      <c r="G5" s="159"/>
      <c r="H5" s="159"/>
      <c r="I5" s="159"/>
      <c r="J5" s="169"/>
      <c r="K5" s="169"/>
    </row>
    <row r="6" spans="1:12" ht="15" customHeight="1" x14ac:dyDescent="0.3">
      <c r="A6" s="505"/>
      <c r="B6" s="497"/>
      <c r="C6" s="298" t="s">
        <v>253</v>
      </c>
      <c r="D6" s="300"/>
      <c r="E6" s="322"/>
      <c r="F6" s="171"/>
      <c r="G6" s="171"/>
      <c r="H6" s="172"/>
      <c r="I6" s="172"/>
      <c r="J6" s="160">
        <f t="shared" ref="J6:J40" si="0">SUM(D6:I6)</f>
        <v>0</v>
      </c>
      <c r="K6" s="476">
        <f>SUM(J6:J7)</f>
        <v>0</v>
      </c>
      <c r="L6" s="152"/>
    </row>
    <row r="7" spans="1:12" ht="15" customHeight="1" x14ac:dyDescent="0.3">
      <c r="A7" s="505"/>
      <c r="B7" s="497"/>
      <c r="C7" s="161" t="s">
        <v>258</v>
      </c>
      <c r="D7" s="301"/>
      <c r="E7" s="322"/>
      <c r="F7" s="171"/>
      <c r="G7" s="171"/>
      <c r="H7" s="172"/>
      <c r="I7" s="172"/>
      <c r="J7" s="160">
        <f t="shared" si="0"/>
        <v>0</v>
      </c>
      <c r="K7" s="477"/>
      <c r="L7" s="152"/>
    </row>
    <row r="8" spans="1:12" ht="15" customHeight="1" x14ac:dyDescent="0.3">
      <c r="A8" s="505"/>
      <c r="B8" s="497"/>
      <c r="C8" s="161" t="s">
        <v>253</v>
      </c>
      <c r="D8" s="301"/>
      <c r="E8" s="322"/>
      <c r="F8" s="171"/>
      <c r="G8" s="171"/>
      <c r="H8" s="172"/>
      <c r="I8" s="172"/>
      <c r="J8" s="160">
        <f t="shared" si="0"/>
        <v>0</v>
      </c>
      <c r="K8" s="476">
        <f>SUM(J8:J9)</f>
        <v>0</v>
      </c>
      <c r="L8" s="152"/>
    </row>
    <row r="9" spans="1:12" ht="15" customHeight="1" x14ac:dyDescent="0.3">
      <c r="A9" s="505"/>
      <c r="B9" s="497"/>
      <c r="C9" s="161" t="s">
        <v>258</v>
      </c>
      <c r="D9" s="301"/>
      <c r="E9" s="322"/>
      <c r="F9" s="171"/>
      <c r="G9" s="171"/>
      <c r="H9" s="172"/>
      <c r="I9" s="172"/>
      <c r="J9" s="160">
        <f t="shared" si="0"/>
        <v>0</v>
      </c>
      <c r="K9" s="477"/>
      <c r="L9" s="152"/>
    </row>
    <row r="10" spans="1:12" ht="15" customHeight="1" x14ac:dyDescent="0.3">
      <c r="A10" s="505"/>
      <c r="B10" s="497"/>
      <c r="C10" s="161" t="s">
        <v>253</v>
      </c>
      <c r="D10" s="301"/>
      <c r="E10" s="322"/>
      <c r="F10" s="171"/>
      <c r="G10" s="171"/>
      <c r="H10" s="172"/>
      <c r="I10" s="172"/>
      <c r="J10" s="160">
        <f t="shared" si="0"/>
        <v>0</v>
      </c>
      <c r="K10" s="476">
        <f>SUM(J10:J11)</f>
        <v>0</v>
      </c>
      <c r="L10" s="152"/>
    </row>
    <row r="11" spans="1:12" ht="15" customHeight="1" x14ac:dyDescent="0.3">
      <c r="A11" s="505"/>
      <c r="B11" s="497"/>
      <c r="C11" s="161" t="s">
        <v>258</v>
      </c>
      <c r="D11" s="301"/>
      <c r="E11" s="322"/>
      <c r="F11" s="171"/>
      <c r="G11" s="171"/>
      <c r="H11" s="172"/>
      <c r="I11" s="172"/>
      <c r="J11" s="160">
        <f t="shared" si="0"/>
        <v>0</v>
      </c>
      <c r="K11" s="477"/>
      <c r="L11" s="152"/>
    </row>
    <row r="12" spans="1:12" ht="15" customHeight="1" x14ac:dyDescent="0.3">
      <c r="A12" s="505"/>
      <c r="B12" s="497"/>
      <c r="C12" s="161" t="s">
        <v>253</v>
      </c>
      <c r="D12" s="301"/>
      <c r="E12" s="322"/>
      <c r="F12" s="171"/>
      <c r="G12" s="171"/>
      <c r="H12" s="172"/>
      <c r="I12" s="172"/>
      <c r="J12" s="160">
        <f t="shared" si="0"/>
        <v>0</v>
      </c>
      <c r="K12" s="476">
        <f>SUM(J12:J13)</f>
        <v>0</v>
      </c>
      <c r="L12" s="152"/>
    </row>
    <row r="13" spans="1:12" ht="15" customHeight="1" x14ac:dyDescent="0.3">
      <c r="A13" s="505"/>
      <c r="B13" s="497"/>
      <c r="C13" s="161" t="s">
        <v>258</v>
      </c>
      <c r="D13" s="301"/>
      <c r="E13" s="322"/>
      <c r="F13" s="171"/>
      <c r="G13" s="171"/>
      <c r="H13" s="172"/>
      <c r="I13" s="172"/>
      <c r="J13" s="160">
        <f t="shared" si="0"/>
        <v>0</v>
      </c>
      <c r="K13" s="477"/>
      <c r="L13" s="152"/>
    </row>
    <row r="14" spans="1:12" ht="15" customHeight="1" x14ac:dyDescent="0.3">
      <c r="A14" s="505"/>
      <c r="B14" s="497"/>
      <c r="C14" s="161" t="s">
        <v>253</v>
      </c>
      <c r="D14" s="301"/>
      <c r="E14" s="322"/>
      <c r="F14" s="171"/>
      <c r="G14" s="171"/>
      <c r="H14" s="172"/>
      <c r="I14" s="172"/>
      <c r="J14" s="160">
        <f t="shared" si="0"/>
        <v>0</v>
      </c>
      <c r="K14" s="476">
        <f>SUM(J14:J15)</f>
        <v>0</v>
      </c>
      <c r="L14" s="152"/>
    </row>
    <row r="15" spans="1:12" ht="15" customHeight="1" x14ac:dyDescent="0.3">
      <c r="A15" s="505"/>
      <c r="B15" s="497"/>
      <c r="C15" s="161" t="s">
        <v>258</v>
      </c>
      <c r="D15" s="301"/>
      <c r="E15" s="322"/>
      <c r="F15" s="171"/>
      <c r="G15" s="171"/>
      <c r="H15" s="172"/>
      <c r="I15" s="172"/>
      <c r="J15" s="160">
        <f t="shared" si="0"/>
        <v>0</v>
      </c>
      <c r="K15" s="477"/>
      <c r="L15" s="152"/>
    </row>
    <row r="16" spans="1:12" ht="15" customHeight="1" x14ac:dyDescent="0.3">
      <c r="A16" s="505"/>
      <c r="B16" s="497"/>
      <c r="C16" s="161" t="s">
        <v>253</v>
      </c>
      <c r="D16" s="301"/>
      <c r="E16" s="322"/>
      <c r="F16" s="171"/>
      <c r="G16" s="171"/>
      <c r="H16" s="172"/>
      <c r="I16" s="172"/>
      <c r="J16" s="160">
        <f t="shared" si="0"/>
        <v>0</v>
      </c>
      <c r="K16" s="476">
        <f>SUM(J16:J17)</f>
        <v>0</v>
      </c>
      <c r="L16" s="152"/>
    </row>
    <row r="17" spans="1:12" ht="15" customHeight="1" x14ac:dyDescent="0.3">
      <c r="A17" s="505"/>
      <c r="B17" s="497"/>
      <c r="C17" s="161" t="s">
        <v>258</v>
      </c>
      <c r="D17" s="301"/>
      <c r="E17" s="322"/>
      <c r="F17" s="171"/>
      <c r="G17" s="171"/>
      <c r="H17" s="172"/>
      <c r="I17" s="172"/>
      <c r="J17" s="160">
        <f t="shared" si="0"/>
        <v>0</v>
      </c>
      <c r="K17" s="477"/>
      <c r="L17" s="152"/>
    </row>
    <row r="18" spans="1:12" ht="15" customHeight="1" x14ac:dyDescent="0.3">
      <c r="A18" s="505"/>
      <c r="B18" s="497"/>
      <c r="C18" s="161" t="s">
        <v>253</v>
      </c>
      <c r="D18" s="301"/>
      <c r="E18" s="322"/>
      <c r="F18" s="171"/>
      <c r="G18" s="171"/>
      <c r="H18" s="172"/>
      <c r="I18" s="172"/>
      <c r="J18" s="160">
        <f t="shared" si="0"/>
        <v>0</v>
      </c>
      <c r="K18" s="476">
        <f>SUM(J18:J19)</f>
        <v>0</v>
      </c>
      <c r="L18" s="152"/>
    </row>
    <row r="19" spans="1:12" ht="15" customHeight="1" x14ac:dyDescent="0.3">
      <c r="A19" s="505"/>
      <c r="B19" s="497"/>
      <c r="C19" s="161" t="s">
        <v>258</v>
      </c>
      <c r="D19" s="301"/>
      <c r="E19" s="322"/>
      <c r="F19" s="171"/>
      <c r="G19" s="171"/>
      <c r="H19" s="172"/>
      <c r="I19" s="172"/>
      <c r="J19" s="160">
        <f t="shared" si="0"/>
        <v>0</v>
      </c>
      <c r="K19" s="477"/>
      <c r="L19" s="152"/>
    </row>
    <row r="20" spans="1:12" ht="15" customHeight="1" x14ac:dyDescent="0.3">
      <c r="A20" s="505"/>
      <c r="B20" s="497"/>
      <c r="C20" s="161" t="s">
        <v>253</v>
      </c>
      <c r="D20" s="301"/>
      <c r="E20" s="322"/>
      <c r="F20" s="171"/>
      <c r="G20" s="171"/>
      <c r="H20" s="172"/>
      <c r="I20" s="172"/>
      <c r="J20" s="160">
        <f t="shared" si="0"/>
        <v>0</v>
      </c>
      <c r="K20" s="476">
        <f>SUM(J20:J21)</f>
        <v>0</v>
      </c>
      <c r="L20" s="152"/>
    </row>
    <row r="21" spans="1:12" ht="15" customHeight="1" x14ac:dyDescent="0.3">
      <c r="A21" s="505"/>
      <c r="B21" s="497"/>
      <c r="C21" s="161" t="s">
        <v>258</v>
      </c>
      <c r="D21" s="301"/>
      <c r="E21" s="322"/>
      <c r="F21" s="171"/>
      <c r="G21" s="171"/>
      <c r="H21" s="172"/>
      <c r="I21" s="172"/>
      <c r="J21" s="160">
        <f t="shared" si="0"/>
        <v>0</v>
      </c>
      <c r="K21" s="477"/>
      <c r="L21" s="152"/>
    </row>
    <row r="22" spans="1:12" ht="15" customHeight="1" x14ac:dyDescent="0.3">
      <c r="A22" s="505"/>
      <c r="B22" s="497"/>
      <c r="C22" s="161" t="s">
        <v>253</v>
      </c>
      <c r="D22" s="301"/>
      <c r="E22" s="322"/>
      <c r="F22" s="171"/>
      <c r="G22" s="171"/>
      <c r="H22" s="172"/>
      <c r="I22" s="172"/>
      <c r="J22" s="160">
        <f t="shared" si="0"/>
        <v>0</v>
      </c>
      <c r="K22" s="476">
        <f>SUM(J22:J23)</f>
        <v>0</v>
      </c>
      <c r="L22" s="152"/>
    </row>
    <row r="23" spans="1:12" ht="15" customHeight="1" thickBot="1" x14ac:dyDescent="0.35">
      <c r="A23" s="505"/>
      <c r="B23" s="497"/>
      <c r="C23" s="306" t="s">
        <v>258</v>
      </c>
      <c r="D23" s="307"/>
      <c r="E23" s="323"/>
      <c r="F23" s="171"/>
      <c r="G23" s="171"/>
      <c r="H23" s="172"/>
      <c r="I23" s="172"/>
      <c r="J23" s="160">
        <f t="shared" si="0"/>
        <v>0</v>
      </c>
      <c r="K23" s="477"/>
      <c r="L23" s="152"/>
    </row>
    <row r="24" spans="1:12" ht="15" customHeight="1" x14ac:dyDescent="0.3">
      <c r="A24" s="504"/>
      <c r="B24" s="497"/>
      <c r="C24" s="298" t="s">
        <v>253</v>
      </c>
      <c r="D24" s="299"/>
      <c r="E24" s="300"/>
      <c r="F24" s="171"/>
      <c r="G24" s="171"/>
      <c r="H24" s="172"/>
      <c r="I24" s="172"/>
      <c r="J24" s="160">
        <f t="shared" si="0"/>
        <v>0</v>
      </c>
      <c r="K24" s="476">
        <f>SUM(J24:J25)</f>
        <v>0</v>
      </c>
      <c r="L24" s="152"/>
    </row>
    <row r="25" spans="1:12" ht="15" customHeight="1" thickBot="1" x14ac:dyDescent="0.35">
      <c r="A25" s="504"/>
      <c r="B25" s="497"/>
      <c r="C25" s="306" t="s">
        <v>258</v>
      </c>
      <c r="D25" s="289"/>
      <c r="E25" s="307"/>
      <c r="F25" s="309"/>
      <c r="G25" s="171"/>
      <c r="H25" s="172"/>
      <c r="I25" s="172"/>
      <c r="J25" s="160">
        <f t="shared" si="0"/>
        <v>0</v>
      </c>
      <c r="K25" s="477"/>
      <c r="L25" s="152"/>
    </row>
    <row r="26" spans="1:12" ht="15" customHeight="1" x14ac:dyDescent="0.3">
      <c r="A26" s="504"/>
      <c r="B26" s="497"/>
      <c r="C26" s="298" t="s">
        <v>253</v>
      </c>
      <c r="D26" s="299"/>
      <c r="E26" s="299"/>
      <c r="F26" s="311"/>
      <c r="G26" s="296"/>
      <c r="H26" s="172"/>
      <c r="I26" s="172"/>
      <c r="J26" s="160">
        <f t="shared" si="0"/>
        <v>0</v>
      </c>
      <c r="K26" s="476">
        <f>SUM(J26:J27)</f>
        <v>0</v>
      </c>
      <c r="L26" s="152"/>
    </row>
    <row r="27" spans="1:12" ht="15" customHeight="1" thickBot="1" x14ac:dyDescent="0.35">
      <c r="A27" s="504"/>
      <c r="B27" s="497"/>
      <c r="C27" s="306" t="s">
        <v>258</v>
      </c>
      <c r="D27" s="289"/>
      <c r="E27" s="289"/>
      <c r="F27" s="324"/>
      <c r="G27" s="308"/>
      <c r="H27" s="172"/>
      <c r="I27" s="172"/>
      <c r="J27" s="160">
        <f t="shared" si="0"/>
        <v>0</v>
      </c>
      <c r="K27" s="477"/>
      <c r="L27" s="152"/>
    </row>
    <row r="28" spans="1:12" ht="15" customHeight="1" x14ac:dyDescent="0.3">
      <c r="A28" s="504"/>
      <c r="B28" s="497"/>
      <c r="C28" s="298" t="s">
        <v>253</v>
      </c>
      <c r="D28" s="299"/>
      <c r="E28" s="299"/>
      <c r="F28" s="310"/>
      <c r="G28" s="311"/>
      <c r="H28" s="305"/>
      <c r="I28" s="172"/>
      <c r="J28" s="160">
        <f t="shared" si="0"/>
        <v>0</v>
      </c>
      <c r="K28" s="476">
        <f>SUM(J28:J29)</f>
        <v>0</v>
      </c>
      <c r="L28" s="152"/>
    </row>
    <row r="29" spans="1:12" ht="15" customHeight="1" thickBot="1" x14ac:dyDescent="0.35">
      <c r="A29" s="504"/>
      <c r="B29" s="497"/>
      <c r="C29" s="306" t="s">
        <v>258</v>
      </c>
      <c r="D29" s="289"/>
      <c r="E29" s="289"/>
      <c r="F29" s="309"/>
      <c r="G29" s="324"/>
      <c r="H29" s="315"/>
      <c r="I29" s="172"/>
      <c r="J29" s="160">
        <f t="shared" si="0"/>
        <v>0</v>
      </c>
      <c r="K29" s="477"/>
      <c r="L29" s="152"/>
    </row>
    <row r="30" spans="1:12" ht="15" customHeight="1" x14ac:dyDescent="0.3">
      <c r="A30" s="505"/>
      <c r="B30" s="497"/>
      <c r="C30" s="298" t="s">
        <v>253</v>
      </c>
      <c r="D30" s="299"/>
      <c r="E30" s="299"/>
      <c r="F30" s="310"/>
      <c r="G30" s="310"/>
      <c r="H30" s="318"/>
      <c r="I30" s="305"/>
      <c r="J30" s="160">
        <f t="shared" si="0"/>
        <v>0</v>
      </c>
      <c r="K30" s="476">
        <f>SUM(J30:J31)</f>
        <v>0</v>
      </c>
      <c r="L30" s="152"/>
    </row>
    <row r="31" spans="1:12" ht="15" customHeight="1" x14ac:dyDescent="0.3">
      <c r="A31" s="505"/>
      <c r="B31" s="497"/>
      <c r="C31" s="161" t="s">
        <v>258</v>
      </c>
      <c r="D31" s="170"/>
      <c r="E31" s="170"/>
      <c r="F31" s="171"/>
      <c r="G31" s="171"/>
      <c r="H31" s="319"/>
      <c r="I31" s="305"/>
      <c r="J31" s="160">
        <f t="shared" si="0"/>
        <v>0</v>
      </c>
      <c r="K31" s="477"/>
      <c r="L31" s="152"/>
    </row>
    <row r="32" spans="1:12" ht="15" customHeight="1" x14ac:dyDescent="0.3">
      <c r="A32" s="505"/>
      <c r="B32" s="497"/>
      <c r="C32" s="161" t="s">
        <v>253</v>
      </c>
      <c r="D32" s="170"/>
      <c r="E32" s="170"/>
      <c r="F32" s="171"/>
      <c r="G32" s="171"/>
      <c r="H32" s="319"/>
      <c r="I32" s="305"/>
      <c r="J32" s="160">
        <f t="shared" si="0"/>
        <v>0</v>
      </c>
      <c r="K32" s="476">
        <f>SUM(J32:J33)</f>
        <v>0</v>
      </c>
      <c r="L32" s="152"/>
    </row>
    <row r="33" spans="1:12" ht="15" customHeight="1" x14ac:dyDescent="0.3">
      <c r="A33" s="505"/>
      <c r="B33" s="497"/>
      <c r="C33" s="161" t="s">
        <v>258</v>
      </c>
      <c r="D33" s="170"/>
      <c r="E33" s="170"/>
      <c r="F33" s="171"/>
      <c r="G33" s="171"/>
      <c r="H33" s="319"/>
      <c r="I33" s="305"/>
      <c r="J33" s="160">
        <f t="shared" si="0"/>
        <v>0</v>
      </c>
      <c r="K33" s="477"/>
      <c r="L33" s="152"/>
    </row>
    <row r="34" spans="1:12" ht="15" customHeight="1" x14ac:dyDescent="0.3">
      <c r="A34" s="505"/>
      <c r="B34" s="497"/>
      <c r="C34" s="161" t="s">
        <v>253</v>
      </c>
      <c r="D34" s="170"/>
      <c r="E34" s="170"/>
      <c r="F34" s="171"/>
      <c r="G34" s="171"/>
      <c r="H34" s="319"/>
      <c r="I34" s="305"/>
      <c r="J34" s="160">
        <f t="shared" si="0"/>
        <v>0</v>
      </c>
      <c r="K34" s="476">
        <f>SUM(J34:J35)</f>
        <v>0</v>
      </c>
      <c r="L34" s="152"/>
    </row>
    <row r="35" spans="1:12" ht="15" customHeight="1" thickBot="1" x14ac:dyDescent="0.35">
      <c r="A35" s="505"/>
      <c r="B35" s="497"/>
      <c r="C35" s="306" t="s">
        <v>258</v>
      </c>
      <c r="D35" s="289"/>
      <c r="E35" s="289"/>
      <c r="F35" s="309"/>
      <c r="G35" s="309"/>
      <c r="H35" s="331"/>
      <c r="I35" s="315"/>
      <c r="J35" s="160">
        <f t="shared" si="0"/>
        <v>0</v>
      </c>
      <c r="K35" s="477"/>
      <c r="L35" s="152"/>
    </row>
    <row r="36" spans="1:12" ht="15" customHeight="1" x14ac:dyDescent="0.3">
      <c r="A36" s="504"/>
      <c r="B36" s="347"/>
      <c r="C36" s="161" t="s">
        <v>253</v>
      </c>
      <c r="D36" s="333"/>
      <c r="E36" s="333"/>
      <c r="F36" s="334"/>
      <c r="G36" s="334"/>
      <c r="H36" s="335"/>
      <c r="I36" s="336"/>
      <c r="J36" s="330">
        <v>0</v>
      </c>
      <c r="K36" s="498">
        <v>0</v>
      </c>
      <c r="L36" s="152"/>
    </row>
    <row r="37" spans="1:12" ht="15" customHeight="1" thickBot="1" x14ac:dyDescent="0.35">
      <c r="A37" s="504"/>
      <c r="B37" s="347"/>
      <c r="C37" s="161" t="s">
        <v>258</v>
      </c>
      <c r="D37" s="303"/>
      <c r="E37" s="303"/>
      <c r="F37" s="312"/>
      <c r="G37" s="312"/>
      <c r="H37" s="337"/>
      <c r="I37" s="338"/>
      <c r="J37" s="330">
        <v>0</v>
      </c>
      <c r="K37" s="499"/>
      <c r="L37" s="152"/>
    </row>
    <row r="38" spans="1:12" x14ac:dyDescent="0.3">
      <c r="A38" s="153"/>
      <c r="B38" s="495" t="s">
        <v>261</v>
      </c>
      <c r="C38" s="496"/>
      <c r="D38" s="332">
        <f t="shared" ref="D38:I39" si="1">+D6+D8+D10+D12+D14+D16+D18+D20+D22+D24+D26+D28+D30+D32+D34</f>
        <v>0</v>
      </c>
      <c r="E38" s="332">
        <f t="shared" si="1"/>
        <v>0</v>
      </c>
      <c r="F38" s="332">
        <f t="shared" si="1"/>
        <v>0</v>
      </c>
      <c r="G38" s="332">
        <f t="shared" si="1"/>
        <v>0</v>
      </c>
      <c r="H38" s="332">
        <f t="shared" si="1"/>
        <v>0</v>
      </c>
      <c r="I38" s="332">
        <f t="shared" si="1"/>
        <v>0</v>
      </c>
      <c r="J38" s="154">
        <f t="shared" si="0"/>
        <v>0</v>
      </c>
      <c r="K38" s="488">
        <f>SUM(K6:K35)</f>
        <v>0</v>
      </c>
      <c r="L38" s="140"/>
    </row>
    <row r="39" spans="1:12" x14ac:dyDescent="0.3">
      <c r="B39" s="484" t="s">
        <v>258</v>
      </c>
      <c r="C39" s="485"/>
      <c r="D39" s="164">
        <f t="shared" si="1"/>
        <v>0</v>
      </c>
      <c r="E39" s="164">
        <f t="shared" si="1"/>
        <v>0</v>
      </c>
      <c r="F39" s="164">
        <f t="shared" si="1"/>
        <v>0</v>
      </c>
      <c r="G39" s="164">
        <f t="shared" si="1"/>
        <v>0</v>
      </c>
      <c r="H39" s="164">
        <f t="shared" si="1"/>
        <v>0</v>
      </c>
      <c r="I39" s="164">
        <f t="shared" si="1"/>
        <v>0</v>
      </c>
      <c r="J39" s="154">
        <f t="shared" si="0"/>
        <v>0</v>
      </c>
      <c r="K39" s="489"/>
      <c r="L39" s="140"/>
    </row>
    <row r="40" spans="1:12" x14ac:dyDescent="0.3">
      <c r="A40" s="155"/>
      <c r="B40" s="486" t="s">
        <v>260</v>
      </c>
      <c r="C40" s="487"/>
      <c r="D40" s="166">
        <f t="shared" ref="D40:I40" si="2">SUM(D38:D39)</f>
        <v>0</v>
      </c>
      <c r="E40" s="166">
        <f t="shared" si="2"/>
        <v>0</v>
      </c>
      <c r="F40" s="166">
        <f t="shared" si="2"/>
        <v>0</v>
      </c>
      <c r="G40" s="166">
        <f t="shared" si="2"/>
        <v>0</v>
      </c>
      <c r="H40" s="166">
        <f t="shared" si="2"/>
        <v>0</v>
      </c>
      <c r="I40" s="166">
        <f t="shared" si="2"/>
        <v>0</v>
      </c>
      <c r="J40" s="154">
        <f t="shared" si="0"/>
        <v>0</v>
      </c>
      <c r="K40" s="156"/>
    </row>
    <row r="41" spans="1:12" x14ac:dyDescent="0.3">
      <c r="C41" s="288" t="s">
        <v>285</v>
      </c>
      <c r="D41" s="500">
        <f>D40+E40</f>
        <v>0</v>
      </c>
      <c r="E41" s="501"/>
      <c r="F41" s="502"/>
      <c r="G41" s="503"/>
    </row>
    <row r="42" spans="1:12" x14ac:dyDescent="0.3">
      <c r="C42" s="290"/>
      <c r="D42" s="173"/>
      <c r="E42" s="173"/>
      <c r="F42" s="173"/>
      <c r="G42" s="173"/>
      <c r="H42" s="173"/>
      <c r="I42" s="173"/>
      <c r="J42" s="173"/>
      <c r="K42" s="291"/>
    </row>
    <row r="43" spans="1:12" x14ac:dyDescent="0.3">
      <c r="C43" s="290"/>
      <c r="D43" s="173"/>
      <c r="E43" s="173"/>
      <c r="F43" s="292"/>
      <c r="G43" s="292"/>
      <c r="H43" s="292"/>
      <c r="I43" s="292"/>
      <c r="J43" s="292"/>
      <c r="K43" s="293"/>
    </row>
    <row r="44" spans="1:12" ht="15.75" customHeight="1" x14ac:dyDescent="0.3">
      <c r="C44" s="290"/>
      <c r="D44" s="173"/>
      <c r="E44" s="173"/>
      <c r="F44" s="173"/>
      <c r="G44" s="173"/>
      <c r="H44" s="173"/>
      <c r="I44" s="173"/>
      <c r="J44" s="173"/>
      <c r="K44" s="294"/>
    </row>
    <row r="45" spans="1:12" ht="15.75" customHeight="1" x14ac:dyDescent="0.3">
      <c r="C45" s="290"/>
      <c r="D45" s="142"/>
      <c r="E45" s="173"/>
      <c r="F45" s="173"/>
      <c r="G45" s="173"/>
      <c r="H45" s="173"/>
      <c r="I45" s="173"/>
      <c r="J45" s="173"/>
      <c r="K45" s="294"/>
    </row>
    <row r="46" spans="1:12" x14ac:dyDescent="0.3">
      <c r="C46" s="290"/>
      <c r="D46" s="142"/>
      <c r="E46" s="142"/>
      <c r="F46" s="142"/>
      <c r="G46" s="173"/>
      <c r="H46" s="173"/>
      <c r="I46" s="173"/>
      <c r="J46" s="173"/>
      <c r="K46" s="294"/>
    </row>
    <row r="47" spans="1:12" x14ac:dyDescent="0.3">
      <c r="C47" s="290"/>
      <c r="D47" s="142"/>
      <c r="E47" s="142"/>
      <c r="F47" s="173"/>
      <c r="G47" s="173"/>
      <c r="H47" s="173"/>
      <c r="I47" s="173"/>
      <c r="J47" s="173"/>
      <c r="K47" s="294"/>
    </row>
    <row r="48" spans="1:12" x14ac:dyDescent="0.3">
      <c r="C48" s="290"/>
      <c r="D48" s="142"/>
      <c r="E48" s="142"/>
      <c r="F48" s="142"/>
      <c r="G48" s="173"/>
      <c r="H48" s="173"/>
      <c r="I48" s="173"/>
      <c r="J48" s="173"/>
      <c r="K48" s="294"/>
    </row>
    <row r="49" spans="3:11" x14ac:dyDescent="0.3">
      <c r="C49" s="142"/>
      <c r="D49" s="173"/>
      <c r="E49" s="173"/>
      <c r="F49" s="173"/>
      <c r="G49" s="173"/>
      <c r="H49" s="173"/>
      <c r="I49" s="173"/>
      <c r="J49" s="173"/>
      <c r="K49" s="294"/>
    </row>
    <row r="50" spans="3:11" ht="15.75" customHeight="1" x14ac:dyDescent="0.3">
      <c r="C50" s="142"/>
      <c r="D50" s="173"/>
      <c r="E50" s="173"/>
      <c r="F50" s="173"/>
      <c r="G50" s="173"/>
      <c r="H50" s="173"/>
      <c r="I50" s="173"/>
      <c r="J50" s="173"/>
      <c r="K50" s="294"/>
    </row>
    <row r="51" spans="3:11" ht="15.75" customHeight="1" x14ac:dyDescent="0.3">
      <c r="C51" s="142"/>
      <c r="D51" s="173"/>
      <c r="E51" s="173"/>
      <c r="F51" s="173"/>
      <c r="G51" s="173"/>
      <c r="H51" s="173"/>
      <c r="I51" s="173"/>
      <c r="J51" s="173"/>
      <c r="K51" s="294"/>
    </row>
    <row r="52" spans="3:11" ht="15.75" customHeight="1" x14ac:dyDescent="0.3">
      <c r="C52" s="142"/>
      <c r="D52" s="295"/>
      <c r="E52" s="295"/>
      <c r="F52" s="295"/>
      <c r="G52" s="295"/>
      <c r="H52" s="295"/>
      <c r="I52" s="295"/>
      <c r="J52" s="295"/>
      <c r="K52" s="294"/>
    </row>
    <row r="53" spans="3:11" ht="15.75" customHeight="1" x14ac:dyDescent="0.3">
      <c r="C53" s="142"/>
      <c r="D53" s="142"/>
      <c r="E53" s="142"/>
      <c r="F53" s="142"/>
      <c r="G53" s="142"/>
      <c r="H53" s="142"/>
      <c r="I53" s="142"/>
      <c r="J53" s="142"/>
      <c r="K53" s="142"/>
    </row>
    <row r="54" spans="3:11" ht="15.75" customHeight="1" x14ac:dyDescent="0.3">
      <c r="C54" s="142"/>
      <c r="D54" s="142"/>
      <c r="E54" s="142"/>
      <c r="F54" s="142"/>
      <c r="G54" s="142"/>
      <c r="H54" s="142"/>
      <c r="I54" s="142"/>
      <c r="J54" s="142"/>
      <c r="K54" s="142"/>
    </row>
    <row r="55" spans="3:11" ht="15.75" customHeight="1" x14ac:dyDescent="0.3">
      <c r="C55" s="142"/>
      <c r="D55" s="142"/>
      <c r="E55" s="142"/>
      <c r="F55" s="142"/>
      <c r="G55" s="142"/>
      <c r="H55" s="142"/>
      <c r="I55" s="142"/>
      <c r="J55" s="142"/>
      <c r="K55" s="142"/>
    </row>
    <row r="56" spans="3:11" ht="15.75" customHeight="1" x14ac:dyDescent="0.3"/>
    <row r="57" spans="3:11" ht="15.75" customHeight="1" x14ac:dyDescent="0.3"/>
    <row r="58" spans="3:11" ht="15.75" customHeight="1" x14ac:dyDescent="0.3"/>
    <row r="59" spans="3:11" ht="15.75" customHeight="1" x14ac:dyDescent="0.3"/>
    <row r="60" spans="3:11" ht="15.75" customHeight="1" x14ac:dyDescent="0.3"/>
    <row r="61" spans="3:11" ht="15.75" customHeight="1" x14ac:dyDescent="0.3"/>
    <row r="62" spans="3:11" ht="15.75" customHeight="1" x14ac:dyDescent="0.3"/>
    <row r="63" spans="3:11" ht="15.75" customHeight="1" x14ac:dyDescent="0.3"/>
    <row r="64" spans="3:11" ht="15.75" customHeight="1" x14ac:dyDescent="0.3"/>
    <row r="65" ht="15.75" customHeight="1" x14ac:dyDescent="0.3"/>
    <row r="66" ht="15" customHeight="1" x14ac:dyDescent="0.3"/>
    <row r="68" ht="15" customHeight="1" x14ac:dyDescent="0.3"/>
    <row r="74" ht="15" customHeight="1" x14ac:dyDescent="0.3"/>
    <row r="80" ht="15" customHeight="1" x14ac:dyDescent="0.3"/>
    <row r="84" ht="15" customHeight="1" x14ac:dyDescent="0.3"/>
    <row r="86" ht="15" customHeight="1" x14ac:dyDescent="0.3"/>
    <row r="88" ht="15" customHeight="1" x14ac:dyDescent="0.3"/>
    <row r="90" ht="15" customHeight="1" x14ac:dyDescent="0.3"/>
  </sheetData>
  <mergeCells count="46">
    <mergeCell ref="D3:E3"/>
    <mergeCell ref="F3:G3"/>
    <mergeCell ref="H3:I3"/>
    <mergeCell ref="A6:A23"/>
    <mergeCell ref="A24:A25"/>
    <mergeCell ref="B12:B13"/>
    <mergeCell ref="B6:B7"/>
    <mergeCell ref="B22:B23"/>
    <mergeCell ref="D41:E41"/>
    <mergeCell ref="F41:G41"/>
    <mergeCell ref="A26:A27"/>
    <mergeCell ref="A28:A29"/>
    <mergeCell ref="A30:A35"/>
    <mergeCell ref="B28:B29"/>
    <mergeCell ref="B34:B35"/>
    <mergeCell ref="B40:C40"/>
    <mergeCell ref="A36:A37"/>
    <mergeCell ref="K12:K13"/>
    <mergeCell ref="B14:B15"/>
    <mergeCell ref="K14:K15"/>
    <mergeCell ref="K16:K17"/>
    <mergeCell ref="B16:B17"/>
    <mergeCell ref="K6:K7"/>
    <mergeCell ref="B8:B9"/>
    <mergeCell ref="K8:K9"/>
    <mergeCell ref="B10:B11"/>
    <mergeCell ref="K10:K11"/>
    <mergeCell ref="K26:K27"/>
    <mergeCell ref="B24:B25"/>
    <mergeCell ref="K24:K25"/>
    <mergeCell ref="K18:K19"/>
    <mergeCell ref="K20:K21"/>
    <mergeCell ref="B26:B27"/>
    <mergeCell ref="B18:B19"/>
    <mergeCell ref="B20:B21"/>
    <mergeCell ref="K22:K23"/>
    <mergeCell ref="K34:K35"/>
    <mergeCell ref="B38:C38"/>
    <mergeCell ref="K38:K39"/>
    <mergeCell ref="B39:C39"/>
    <mergeCell ref="K28:K29"/>
    <mergeCell ref="B30:B31"/>
    <mergeCell ref="K30:K31"/>
    <mergeCell ref="B32:B33"/>
    <mergeCell ref="K32:K33"/>
    <mergeCell ref="K36:K37"/>
  </mergeCells>
  <pageMargins left="0.7" right="0.7" top="0.75" bottom="0.75" header="0.3" footer="0.3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5" workbookViewId="0">
      <selection activeCell="B32" sqref="B32"/>
    </sheetView>
  </sheetViews>
  <sheetFormatPr baseColWidth="10" defaultRowHeight="15.6" x14ac:dyDescent="0.3"/>
  <sheetData>
    <row r="1" spans="1:3" x14ac:dyDescent="0.3">
      <c r="A1" t="s">
        <v>297</v>
      </c>
    </row>
    <row r="3" spans="1:3" x14ac:dyDescent="0.3">
      <c r="A3" t="s">
        <v>255</v>
      </c>
    </row>
    <row r="5" spans="1:3" x14ac:dyDescent="0.3">
      <c r="A5" t="s">
        <v>298</v>
      </c>
    </row>
    <row r="6" spans="1:3" x14ac:dyDescent="0.3">
      <c r="A6" t="s">
        <v>299</v>
      </c>
      <c r="B6" t="s">
        <v>74</v>
      </c>
      <c r="C6" t="s">
        <v>12</v>
      </c>
    </row>
    <row r="7" spans="1:3" x14ac:dyDescent="0.3">
      <c r="A7" t="s">
        <v>153</v>
      </c>
      <c r="B7" s="92">
        <f>+'Analisis y Resultados'!B11</f>
        <v>0</v>
      </c>
      <c r="C7" s="92"/>
    </row>
    <row r="8" spans="1:3" x14ac:dyDescent="0.3">
      <c r="A8" t="s">
        <v>300</v>
      </c>
      <c r="B8" s="92">
        <f>+'Analisis y Resultados'!C11</f>
        <v>0</v>
      </c>
      <c r="C8" s="92">
        <f>+'Analisis y Resultados'!F11</f>
        <v>0</v>
      </c>
    </row>
    <row r="9" spans="1:3" x14ac:dyDescent="0.3">
      <c r="A9" t="s">
        <v>301</v>
      </c>
      <c r="B9" s="92">
        <f>+'Analisis y Resultados'!D11</f>
        <v>0</v>
      </c>
      <c r="C9" s="92">
        <f>+'Analisis y Resultados'!G11</f>
        <v>0</v>
      </c>
    </row>
    <row r="10" spans="1:3" x14ac:dyDescent="0.3">
      <c r="A10" t="s">
        <v>302</v>
      </c>
      <c r="B10" s="92">
        <f>+'Analisis y Resultados'!E11</f>
        <v>0</v>
      </c>
      <c r="C10" s="92">
        <f>+'Analisis y Resultados'!H11</f>
        <v>0</v>
      </c>
    </row>
    <row r="20" spans="1:3" x14ac:dyDescent="0.3">
      <c r="A20" t="s">
        <v>231</v>
      </c>
    </row>
    <row r="21" spans="1:3" x14ac:dyDescent="0.3">
      <c r="A21" t="s">
        <v>299</v>
      </c>
      <c r="B21" t="s">
        <v>74</v>
      </c>
      <c r="C21" t="s">
        <v>12</v>
      </c>
    </row>
    <row r="22" spans="1:3" x14ac:dyDescent="0.3">
      <c r="A22" t="s">
        <v>153</v>
      </c>
      <c r="B22" s="92">
        <f>+'Analisis y Resultados'!B59</f>
        <v>0</v>
      </c>
    </row>
    <row r="23" spans="1:3" x14ac:dyDescent="0.3">
      <c r="A23" t="s">
        <v>300</v>
      </c>
      <c r="B23" s="92">
        <f>+'Analisis y Resultados'!C59</f>
        <v>0</v>
      </c>
      <c r="C23" s="92">
        <f>+'Analisis y Resultados'!F59</f>
        <v>0</v>
      </c>
    </row>
    <row r="24" spans="1:3" x14ac:dyDescent="0.3">
      <c r="A24" t="s">
        <v>301</v>
      </c>
      <c r="B24" s="92">
        <f>+'Analisis y Resultados'!D59</f>
        <v>0</v>
      </c>
      <c r="C24" s="92">
        <f>+'Analisis y Resultados'!G59</f>
        <v>0</v>
      </c>
    </row>
    <row r="25" spans="1:3" x14ac:dyDescent="0.3">
      <c r="A25" t="s">
        <v>302</v>
      </c>
      <c r="B25" s="92">
        <f>+'Analisis y Resultados'!E59</f>
        <v>0</v>
      </c>
      <c r="C25" s="92">
        <f>+'Analisis y Resultados'!H59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Prop. Negocios</vt:lpstr>
      <vt:lpstr>Informacion General</vt:lpstr>
      <vt:lpstr>Hoja1</vt:lpstr>
      <vt:lpstr>Analisis y Resultados</vt:lpstr>
      <vt:lpstr>Conclusiones</vt:lpstr>
      <vt:lpstr>POA</vt:lpstr>
      <vt:lpstr>RTF</vt:lpstr>
      <vt:lpstr>Hoja de Calculo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invitadoupse2</cp:lastModifiedBy>
  <cp:lastPrinted>2020-03-12T17:20:18Z</cp:lastPrinted>
  <dcterms:created xsi:type="dcterms:W3CDTF">2017-10-27T05:04:26Z</dcterms:created>
  <dcterms:modified xsi:type="dcterms:W3CDTF">2020-07-21T02:26:22Z</dcterms:modified>
</cp:coreProperties>
</file>